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Yasuhisa Hishikawa\Desktop\YOUTUBE\二輪車の車枠強度検討書\"/>
    </mc:Choice>
  </mc:AlternateContent>
  <xr:revisionPtr revIDLastSave="0" documentId="13_ncr:1_{2416E978-967F-4F51-881C-3D8594149ED7}" xr6:coauthVersionLast="45" xr6:coauthVersionMax="45" xr10:uidLastSave="{00000000-0000-0000-0000-000000000000}"/>
  <bookViews>
    <workbookView xWindow="4785" yWindow="90" windowWidth="23040" windowHeight="15525" xr2:uid="{CDED6D08-3DF1-4AB4-8A7D-EAE1852261E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115" i="1" l="1"/>
  <c r="Z113" i="1"/>
  <c r="M55" i="1" l="1"/>
  <c r="O38" i="1"/>
  <c r="O42" i="1" s="1"/>
  <c r="M54" i="1"/>
  <c r="Z111" i="1"/>
  <c r="Z109" i="1"/>
  <c r="Z107" i="1"/>
  <c r="Z105" i="1"/>
  <c r="Z103" i="1"/>
  <c r="P80" i="1"/>
  <c r="P79" i="1"/>
  <c r="P78" i="1"/>
  <c r="P77" i="1"/>
  <c r="P76" i="1"/>
  <c r="P75" i="1"/>
  <c r="E80" i="1"/>
  <c r="C80" i="1"/>
  <c r="E79" i="1"/>
  <c r="C79" i="1"/>
  <c r="E78" i="1"/>
  <c r="C78" i="1"/>
  <c r="C77" i="1"/>
  <c r="AA75" i="1"/>
  <c r="H101" i="1" s="1"/>
  <c r="N102" i="1" s="1"/>
  <c r="E76" i="1"/>
  <c r="C76" i="1"/>
  <c r="E75" i="1"/>
  <c r="C75" i="1"/>
  <c r="U54" i="1" l="1"/>
  <c r="P97" i="1" s="1"/>
  <c r="D115" i="1"/>
  <c r="E77" i="1"/>
  <c r="I79" i="1"/>
  <c r="I80" i="1"/>
  <c r="I75" i="1"/>
  <c r="I76" i="1"/>
  <c r="I77" i="1"/>
  <c r="I78" i="1"/>
  <c r="R78" i="1" l="1"/>
  <c r="G78" i="1"/>
  <c r="R77" i="1"/>
  <c r="G77" i="1"/>
  <c r="R76" i="1"/>
  <c r="G76" i="1"/>
  <c r="G75" i="1"/>
  <c r="R75" i="1"/>
  <c r="G80" i="1"/>
  <c r="R80" i="1"/>
  <c r="R79" i="1"/>
  <c r="G79" i="1"/>
  <c r="V80" i="1" l="1"/>
  <c r="T80" i="1"/>
  <c r="D113" i="1" s="1"/>
  <c r="F114" i="1" s="1"/>
  <c r="G91" i="1"/>
  <c r="D126" i="1" s="1"/>
  <c r="T77" i="1"/>
  <c r="D107" i="1" s="1"/>
  <c r="G88" i="1"/>
  <c r="D123" i="1" s="1"/>
  <c r="V77" i="1"/>
  <c r="G86" i="1"/>
  <c r="D121" i="1" s="1"/>
  <c r="V75" i="1"/>
  <c r="T75" i="1"/>
  <c r="D103" i="1" s="1"/>
  <c r="F102" i="1" s="1"/>
  <c r="G90" i="1"/>
  <c r="D125" i="1" s="1"/>
  <c r="V79" i="1"/>
  <c r="T79" i="1"/>
  <c r="D111" i="1" s="1"/>
  <c r="V78" i="1"/>
  <c r="G89" i="1"/>
  <c r="D124" i="1" s="1"/>
  <c r="T78" i="1"/>
  <c r="D109" i="1" s="1"/>
  <c r="T76" i="1"/>
  <c r="D105" i="1" s="1"/>
  <c r="V76" i="1"/>
  <c r="G87" i="1"/>
  <c r="D122" i="1" s="1"/>
  <c r="Q102" i="1" l="1"/>
  <c r="T102" i="1" s="1"/>
  <c r="Q114" i="1"/>
  <c r="J115" i="1"/>
  <c r="J103" i="1"/>
  <c r="F110" i="1"/>
  <c r="F106" i="1"/>
  <c r="F112" i="1"/>
  <c r="H111" i="1"/>
  <c r="H109" i="1"/>
  <c r="M77" i="1"/>
  <c r="H103" i="1"/>
  <c r="H107" i="1"/>
  <c r="H105" i="1"/>
  <c r="F104" i="1"/>
  <c r="F108" i="1"/>
  <c r="H113" i="1"/>
  <c r="J113" i="1" l="1"/>
  <c r="W103" i="1"/>
  <c r="AB103" i="1" s="1"/>
  <c r="Q112" i="1"/>
  <c r="J111" i="1"/>
  <c r="Q110" i="1"/>
  <c r="N103" i="1"/>
  <c r="N104" i="1" s="1"/>
  <c r="J107" i="1"/>
  <c r="Q106" i="1"/>
  <c r="J109" i="1"/>
  <c r="Q108" i="1"/>
  <c r="Q104" i="1"/>
  <c r="J105" i="1"/>
  <c r="N78" i="1"/>
  <c r="M78" i="1" s="1"/>
  <c r="Q76" i="1" s="1"/>
  <c r="N79" i="1"/>
  <c r="M79" i="1" s="1"/>
  <c r="Q77" i="1" s="1"/>
  <c r="Q75" i="1"/>
  <c r="T104" i="1" l="1"/>
  <c r="F121" i="1"/>
  <c r="I121" i="1" s="1"/>
  <c r="K121" i="1"/>
  <c r="N121" i="1" s="1"/>
  <c r="N105" i="1"/>
  <c r="N106" i="1" s="1"/>
  <c r="T106" i="1" s="1"/>
  <c r="N80" i="1"/>
  <c r="M80" i="1" s="1"/>
  <c r="Q78" i="1" s="1"/>
  <c r="E89" i="1" s="1"/>
  <c r="B124" i="1" s="1"/>
  <c r="B103" i="1"/>
  <c r="E86" i="1"/>
  <c r="B121" i="1" s="1"/>
  <c r="B107" i="1"/>
  <c r="E88" i="1"/>
  <c r="B123" i="1" s="1"/>
  <c r="W105" i="1"/>
  <c r="AB105" i="1" s="1"/>
  <c r="E87" i="1"/>
  <c r="B122" i="1" s="1"/>
  <c r="B105" i="1"/>
  <c r="F122" i="1" l="1"/>
  <c r="I122" i="1" s="1"/>
  <c r="K122" i="1"/>
  <c r="N122" i="1" s="1"/>
  <c r="N81" i="1"/>
  <c r="M81" i="1" s="1"/>
  <c r="Q79" i="1" s="1"/>
  <c r="B111" i="1" s="1"/>
  <c r="N107" i="1"/>
  <c r="N108" i="1" s="1"/>
  <c r="B109" i="1"/>
  <c r="W107" i="1"/>
  <c r="AB107" i="1" s="1"/>
  <c r="N95" i="1" l="1"/>
  <c r="M95" i="1" s="1"/>
  <c r="Q80" i="1" s="1"/>
  <c r="E91" i="1" s="1"/>
  <c r="B126" i="1" s="1"/>
  <c r="F123" i="1"/>
  <c r="I123" i="1" s="1"/>
  <c r="K123" i="1"/>
  <c r="N123" i="1" s="1"/>
  <c r="E90" i="1"/>
  <c r="B125" i="1" s="1"/>
  <c r="N109" i="1"/>
  <c r="N110" i="1" s="1"/>
  <c r="T108" i="1"/>
  <c r="W109" i="1" s="1"/>
  <c r="AB109" i="1" s="1"/>
  <c r="B113" i="1" l="1"/>
  <c r="F124" i="1"/>
  <c r="I124" i="1" s="1"/>
  <c r="K124" i="1"/>
  <c r="N124" i="1" s="1"/>
  <c r="N111" i="1"/>
  <c r="N112" i="1" s="1"/>
  <c r="T110" i="1"/>
  <c r="W111" i="1" s="1"/>
  <c r="AB111" i="1" s="1"/>
  <c r="F125" i="1" l="1"/>
  <c r="I125" i="1" s="1"/>
  <c r="K125" i="1"/>
  <c r="N125" i="1" s="1"/>
  <c r="N113" i="1"/>
  <c r="N114" i="1" s="1"/>
  <c r="T112" i="1"/>
  <c r="W113" i="1" s="1"/>
  <c r="AB113" i="1" l="1"/>
  <c r="K126" i="1" s="1"/>
  <c r="N126" i="1" s="1"/>
  <c r="N115" i="1"/>
  <c r="T114" i="1"/>
  <c r="W115" i="1" s="1"/>
  <c r="AB115" i="1" s="1"/>
  <c r="F126" i="1" l="1"/>
  <c r="I126" i="1" s="1"/>
  <c r="F127" i="1"/>
  <c r="I127" i="1" s="1"/>
  <c r="K127" i="1"/>
  <c r="N127" i="1" s="1"/>
</calcChain>
</file>

<file path=xl/sharedStrings.xml><?xml version="1.0" encoding="utf-8"?>
<sst xmlns="http://schemas.openxmlformats.org/spreadsheetml/2006/main" count="192" uniqueCount="120">
  <si>
    <t>車 枠 強 度 検 討 書</t>
    <rPh sb="0" eb="1">
      <t>シャ</t>
    </rPh>
    <rPh sb="2" eb="3">
      <t>ワク</t>
    </rPh>
    <rPh sb="4" eb="5">
      <t>ツヨシ</t>
    </rPh>
    <rPh sb="6" eb="7">
      <t>ド</t>
    </rPh>
    <rPh sb="8" eb="9">
      <t>ケン</t>
    </rPh>
    <rPh sb="10" eb="11">
      <t>トウ</t>
    </rPh>
    <rPh sb="12" eb="13">
      <t>ショ</t>
    </rPh>
    <phoneticPr fontId="4"/>
  </si>
  <si>
    <t>車枠の延長に関する強度検討を行います。</t>
    <rPh sb="0" eb="1">
      <t>シャ</t>
    </rPh>
    <rPh sb="1" eb="2">
      <t>ワク</t>
    </rPh>
    <rPh sb="3" eb="5">
      <t>エンチョウ</t>
    </rPh>
    <rPh sb="6" eb="7">
      <t>カン</t>
    </rPh>
    <rPh sb="9" eb="11">
      <t>キョウド</t>
    </rPh>
    <rPh sb="11" eb="13">
      <t>ケントウ</t>
    </rPh>
    <rPh sb="14" eb="15">
      <t>オコナ</t>
    </rPh>
    <phoneticPr fontId="4"/>
  </si>
  <si>
    <t>なお、車枠は3次元曲線を描いており、車枠強度の解析を正確に行うには、複雑な計算を必要とするため、メインチューブ、ダウンチューブ等のフレーム構成材を水平方向に展開する組み合わせ梁として計算することとする。</t>
    <rPh sb="3" eb="4">
      <t>シャ</t>
    </rPh>
    <rPh sb="4" eb="5">
      <t>ワク</t>
    </rPh>
    <rPh sb="7" eb="9">
      <t>ジゲン</t>
    </rPh>
    <rPh sb="9" eb="11">
      <t>キョクセン</t>
    </rPh>
    <rPh sb="12" eb="13">
      <t>エガ</t>
    </rPh>
    <rPh sb="18" eb="19">
      <t>シャ</t>
    </rPh>
    <rPh sb="19" eb="20">
      <t>ワク</t>
    </rPh>
    <rPh sb="20" eb="22">
      <t>キョウド</t>
    </rPh>
    <rPh sb="23" eb="25">
      <t>カイセキ</t>
    </rPh>
    <rPh sb="26" eb="28">
      <t>セイカク</t>
    </rPh>
    <rPh sb="29" eb="30">
      <t>オコナ</t>
    </rPh>
    <rPh sb="34" eb="36">
      <t>フクザツ</t>
    </rPh>
    <rPh sb="37" eb="39">
      <t>ケイサン</t>
    </rPh>
    <rPh sb="40" eb="42">
      <t>ヒツヨウ</t>
    </rPh>
    <phoneticPr fontId="4"/>
  </si>
  <si>
    <t>この計算によって得られる数値が、安全率の基準を満たすのであれば、実際の車枠においては構成材の断面形状の増加（χ軸においては部材が水平状態での断面形状が最小断面係数となるため）や、トラス構造のように他の部材との接合によって強度の増加が見込めるため、この車枠は算出された数値よりも大きな安全率を有することとする。</t>
    <rPh sb="2" eb="4">
      <t>ケイサン</t>
    </rPh>
    <rPh sb="8" eb="9">
      <t>エ</t>
    </rPh>
    <rPh sb="12" eb="14">
      <t>スウチ</t>
    </rPh>
    <rPh sb="16" eb="19">
      <t>アンゼンリツ</t>
    </rPh>
    <rPh sb="20" eb="22">
      <t>キジュン</t>
    </rPh>
    <rPh sb="23" eb="24">
      <t>ミ</t>
    </rPh>
    <rPh sb="32" eb="34">
      <t>ジッサイ</t>
    </rPh>
    <rPh sb="35" eb="36">
      <t>シャ</t>
    </rPh>
    <rPh sb="36" eb="37">
      <t>ワク</t>
    </rPh>
    <rPh sb="42" eb="45">
      <t>コウセイザイ</t>
    </rPh>
    <rPh sb="46" eb="50">
      <t>ダンメンケイジョウ</t>
    </rPh>
    <rPh sb="51" eb="53">
      <t>ゾウカ</t>
    </rPh>
    <rPh sb="55" eb="56">
      <t>ジク</t>
    </rPh>
    <rPh sb="61" eb="63">
      <t>ブザイ</t>
    </rPh>
    <rPh sb="64" eb="66">
      <t>スイヘイ</t>
    </rPh>
    <rPh sb="66" eb="68">
      <t>ジョウタイ</t>
    </rPh>
    <rPh sb="70" eb="71">
      <t>ダン</t>
    </rPh>
    <rPh sb="92" eb="94">
      <t>コウゾウ</t>
    </rPh>
    <rPh sb="98" eb="99">
      <t>ホカ</t>
    </rPh>
    <rPh sb="100" eb="102">
      <t>ブザイ</t>
    </rPh>
    <rPh sb="104" eb="106">
      <t>セツゴウ</t>
    </rPh>
    <rPh sb="110" eb="112">
      <t>キョウド</t>
    </rPh>
    <rPh sb="113" eb="115">
      <t>ゾウカ</t>
    </rPh>
    <rPh sb="116" eb="118">
      <t>ミコ</t>
    </rPh>
    <rPh sb="125" eb="126">
      <t>シャ</t>
    </rPh>
    <rPh sb="126" eb="127">
      <t>ワク</t>
    </rPh>
    <rPh sb="128" eb="130">
      <t>サンシュツ</t>
    </rPh>
    <rPh sb="133" eb="135">
      <t>スウチ</t>
    </rPh>
    <rPh sb="138" eb="139">
      <t>オオ</t>
    </rPh>
    <rPh sb="141" eb="144">
      <t>アンゼンリツ</t>
    </rPh>
    <rPh sb="145" eb="146">
      <t>ユウ</t>
    </rPh>
    <phoneticPr fontId="4"/>
  </si>
  <si>
    <t>車枠変更箇所諸元</t>
    <rPh sb="0" eb="1">
      <t>シャ</t>
    </rPh>
    <rPh sb="1" eb="2">
      <t>ワク</t>
    </rPh>
    <rPh sb="2" eb="6">
      <t>ヘンコウカショ</t>
    </rPh>
    <rPh sb="6" eb="8">
      <t>ショゲン</t>
    </rPh>
    <phoneticPr fontId="4"/>
  </si>
  <si>
    <t>標準車の
車枠諸元</t>
    <phoneticPr fontId="4"/>
  </si>
  <si>
    <r>
      <t xml:space="preserve">長さ (mm)
</t>
    </r>
    <r>
      <rPr>
        <sz val="9"/>
        <color rgb="FFFF0000"/>
        <rFont val="游ゴシック"/>
        <family val="3"/>
        <charset val="128"/>
        <scheme val="minor"/>
      </rPr>
      <t>*1</t>
    </r>
    <rPh sb="0" eb="1">
      <t>ナガ</t>
    </rPh>
    <phoneticPr fontId="4"/>
  </si>
  <si>
    <t>チューブの形状</t>
    <rPh sb="5" eb="7">
      <t>ケイジョウ</t>
    </rPh>
    <phoneticPr fontId="4"/>
  </si>
  <si>
    <r>
      <t xml:space="preserve">外径又は幅
(mm) </t>
    </r>
    <r>
      <rPr>
        <sz val="9"/>
        <color rgb="FFFF0000"/>
        <rFont val="游ゴシック"/>
        <family val="3"/>
        <charset val="128"/>
        <scheme val="minor"/>
      </rPr>
      <t>*2</t>
    </r>
    <rPh sb="0" eb="2">
      <t>ガイケイ</t>
    </rPh>
    <rPh sb="2" eb="3">
      <t>マタ</t>
    </rPh>
    <rPh sb="4" eb="5">
      <t>ハバ</t>
    </rPh>
    <phoneticPr fontId="4"/>
  </si>
  <si>
    <r>
      <t xml:space="preserve">内径又は高さ (mm) </t>
    </r>
    <r>
      <rPr>
        <sz val="9"/>
        <color rgb="FFFF0000"/>
        <rFont val="游ゴシック"/>
        <family val="3"/>
        <charset val="128"/>
        <scheme val="minor"/>
      </rPr>
      <t>*3</t>
    </r>
    <rPh sb="0" eb="2">
      <t>ナイケイ</t>
    </rPh>
    <rPh sb="2" eb="3">
      <t>マタ</t>
    </rPh>
    <rPh sb="4" eb="5">
      <t>タカ</t>
    </rPh>
    <phoneticPr fontId="4"/>
  </si>
  <si>
    <t>チューブの厚さ (mm)</t>
    <rPh sb="5" eb="6">
      <t>アツ</t>
    </rPh>
    <phoneticPr fontId="4"/>
  </si>
  <si>
    <t>角度 （°）</t>
    <rPh sb="0" eb="2">
      <t>カクド</t>
    </rPh>
    <phoneticPr fontId="4"/>
  </si>
  <si>
    <t>*1</t>
    <phoneticPr fontId="4"/>
  </si>
  <si>
    <t>長さは水平状の長さを表すものとします。</t>
    <rPh sb="0" eb="1">
      <t>ナガ</t>
    </rPh>
    <rPh sb="3" eb="6">
      <t>スイヘイジョウ</t>
    </rPh>
    <rPh sb="7" eb="8">
      <t>ナガ</t>
    </rPh>
    <rPh sb="10" eb="11">
      <t>アラワ</t>
    </rPh>
    <phoneticPr fontId="4"/>
  </si>
  <si>
    <t>メインチューブ</t>
    <phoneticPr fontId="4"/>
  </si>
  <si>
    <t>ダウンチューブ</t>
    <phoneticPr fontId="4"/>
  </si>
  <si>
    <t>ネック</t>
    <phoneticPr fontId="4"/>
  </si>
  <si>
    <t>―</t>
    <phoneticPr fontId="4"/>
  </si>
  <si>
    <t>*2</t>
    <phoneticPr fontId="4"/>
  </si>
  <si>
    <t>丸パイプ形状のものにあっては外径（内径）を記入し角パイプ形状のものにあってはその幅（高さ）を記入します。
（ ）内は*3に該当</t>
    <rPh sb="0" eb="1">
      <t>マル</t>
    </rPh>
    <rPh sb="4" eb="6">
      <t>ケイジョウ</t>
    </rPh>
    <rPh sb="14" eb="16">
      <t>ガイケイ</t>
    </rPh>
    <rPh sb="17" eb="19">
      <t>ナイケイ</t>
    </rPh>
    <rPh sb="21" eb="23">
      <t>キニュウ</t>
    </rPh>
    <rPh sb="24" eb="25">
      <t>カク</t>
    </rPh>
    <rPh sb="28" eb="30">
      <t>ケイジョウ</t>
    </rPh>
    <rPh sb="40" eb="41">
      <t>ハバ</t>
    </rPh>
    <rPh sb="42" eb="43">
      <t>タカ</t>
    </rPh>
    <rPh sb="46" eb="48">
      <t>キニュウ</t>
    </rPh>
    <rPh sb="56" eb="57">
      <t>ナイ</t>
    </rPh>
    <rPh sb="61" eb="63">
      <t>ガイトウ</t>
    </rPh>
    <phoneticPr fontId="4"/>
  </si>
  <si>
    <t>トリプルツリー</t>
    <phoneticPr fontId="4"/>
  </si>
  <si>
    <t>*3</t>
    <phoneticPr fontId="4"/>
  </si>
  <si>
    <t>ホイールベース</t>
    <phoneticPr fontId="4"/>
  </si>
  <si>
    <t>改造車の
車枠諸元</t>
    <phoneticPr fontId="4"/>
  </si>
  <si>
    <t>長さ (mm)</t>
    <rPh sb="0" eb="1">
      <t>ナガ</t>
    </rPh>
    <phoneticPr fontId="4"/>
  </si>
  <si>
    <t>外径又は幅
(mm)</t>
    <rPh sb="0" eb="2">
      <t>ガイケイ</t>
    </rPh>
    <rPh sb="2" eb="3">
      <t>マタ</t>
    </rPh>
    <rPh sb="4" eb="5">
      <t>ハバ</t>
    </rPh>
    <phoneticPr fontId="4"/>
  </si>
  <si>
    <t>内径又は高さ (mm)</t>
    <rPh sb="0" eb="2">
      <t>ナイケイ</t>
    </rPh>
    <rPh sb="2" eb="3">
      <t>マタ</t>
    </rPh>
    <rPh sb="4" eb="5">
      <t>タカ</t>
    </rPh>
    <phoneticPr fontId="4"/>
  </si>
  <si>
    <t>各部の重量諸元　（改造車について）</t>
    <rPh sb="0" eb="2">
      <t>カクブ</t>
    </rPh>
    <rPh sb="3" eb="5">
      <t>ジュウリョウ</t>
    </rPh>
    <rPh sb="5" eb="7">
      <t>ショゲン</t>
    </rPh>
    <rPh sb="9" eb="12">
      <t>カイゾウシャ</t>
    </rPh>
    <phoneticPr fontId="4"/>
  </si>
  <si>
    <t>反力点R1からの距離 （mm)</t>
    <rPh sb="0" eb="2">
      <t>ハンリョク</t>
    </rPh>
    <rPh sb="2" eb="3">
      <t>テン</t>
    </rPh>
    <rPh sb="8" eb="10">
      <t>キョリ</t>
    </rPh>
    <phoneticPr fontId="4"/>
  </si>
  <si>
    <t>重量 （kg）</t>
    <rPh sb="0" eb="2">
      <t>ジュウリョウ</t>
    </rPh>
    <phoneticPr fontId="4"/>
  </si>
  <si>
    <t>備　　　考</t>
    <rPh sb="0" eb="1">
      <t>ビ</t>
    </rPh>
    <rPh sb="4" eb="5">
      <t>コウ</t>
    </rPh>
    <phoneticPr fontId="4"/>
  </si>
  <si>
    <t>前軸にかかる荷重は、前輪の緩衝装置が強度を満たすものと仮定した場合、その重量がそのままネック部分へかかるものとなる。</t>
    <rPh sb="0" eb="1">
      <t>ゼン</t>
    </rPh>
    <rPh sb="1" eb="2">
      <t>ジク</t>
    </rPh>
    <rPh sb="6" eb="8">
      <t>カジュウ</t>
    </rPh>
    <rPh sb="10" eb="12">
      <t>ゼンリン</t>
    </rPh>
    <rPh sb="13" eb="17">
      <t>カンショウソウチ</t>
    </rPh>
    <rPh sb="18" eb="20">
      <t>キョウド</t>
    </rPh>
    <rPh sb="21" eb="22">
      <t>ミ</t>
    </rPh>
    <rPh sb="27" eb="29">
      <t>カテイ</t>
    </rPh>
    <rPh sb="31" eb="33">
      <t>バアイ</t>
    </rPh>
    <rPh sb="36" eb="38">
      <t>ジュウリョウ</t>
    </rPh>
    <rPh sb="46" eb="48">
      <t>ブブン</t>
    </rPh>
    <phoneticPr fontId="4"/>
  </si>
  <si>
    <t>乗車定員</t>
    <rPh sb="0" eb="4">
      <t>ジョウシャテイイン</t>
    </rPh>
    <phoneticPr fontId="4"/>
  </si>
  <si>
    <t>前 席</t>
    <rPh sb="0" eb="1">
      <t>ゼン</t>
    </rPh>
    <rPh sb="2" eb="3">
      <t>セキ</t>
    </rPh>
    <phoneticPr fontId="4"/>
  </si>
  <si>
    <t>Lｆ</t>
    <phoneticPr fontId="4"/>
  </si>
  <si>
    <t>Pｆ</t>
    <phoneticPr fontId="4"/>
  </si>
  <si>
    <t>後 席</t>
    <rPh sb="0" eb="1">
      <t>ウシロ</t>
    </rPh>
    <rPh sb="2" eb="3">
      <t>セキ</t>
    </rPh>
    <phoneticPr fontId="4"/>
  </si>
  <si>
    <t>Lｒ</t>
    <phoneticPr fontId="4"/>
  </si>
  <si>
    <t>Pｒ</t>
    <phoneticPr fontId="4"/>
  </si>
  <si>
    <t>前 軸</t>
    <rPh sb="0" eb="1">
      <t>ゼン</t>
    </rPh>
    <rPh sb="2" eb="3">
      <t>ジク</t>
    </rPh>
    <phoneticPr fontId="4"/>
  </si>
  <si>
    <t>R1</t>
    <phoneticPr fontId="4"/>
  </si>
  <si>
    <t>後 軸</t>
    <rPh sb="0" eb="1">
      <t>コウ</t>
    </rPh>
    <rPh sb="2" eb="3">
      <t>ジク</t>
    </rPh>
    <phoneticPr fontId="4"/>
  </si>
  <si>
    <t>L</t>
    <phoneticPr fontId="4"/>
  </si>
  <si>
    <t>R2</t>
    <phoneticPr fontId="4"/>
  </si>
  <si>
    <t>そのため車枠強度検討書上では、反力点R1をネック中心部分とし、その反力値は前軸の重量より前軸のバネ下重量を減じたものとする。</t>
    <rPh sb="4" eb="5">
      <t>シャ</t>
    </rPh>
    <rPh sb="5" eb="6">
      <t>ワク</t>
    </rPh>
    <rPh sb="6" eb="11">
      <t>キョウドケントウショ</t>
    </rPh>
    <rPh sb="11" eb="12">
      <t>ジョウ</t>
    </rPh>
    <rPh sb="15" eb="17">
      <t>ハンリョク</t>
    </rPh>
    <rPh sb="17" eb="18">
      <t>テン</t>
    </rPh>
    <rPh sb="24" eb="28">
      <t>チュウシンブブン</t>
    </rPh>
    <rPh sb="33" eb="35">
      <t>ハンリョク</t>
    </rPh>
    <rPh sb="35" eb="36">
      <t>チ</t>
    </rPh>
    <rPh sb="37" eb="38">
      <t>ゼン</t>
    </rPh>
    <rPh sb="38" eb="39">
      <t>ジク</t>
    </rPh>
    <rPh sb="40" eb="42">
      <t>ジュウリョウ</t>
    </rPh>
    <rPh sb="44" eb="45">
      <t>ゼン</t>
    </rPh>
    <rPh sb="45" eb="46">
      <t>ジク</t>
    </rPh>
    <rPh sb="49" eb="50">
      <t>シタ</t>
    </rPh>
    <rPh sb="50" eb="52">
      <t>ジュウリョウ</t>
    </rPh>
    <rPh sb="53" eb="54">
      <t>ゲン</t>
    </rPh>
    <phoneticPr fontId="4"/>
  </si>
  <si>
    <t>合 計</t>
    <rPh sb="0" eb="1">
      <t>ア</t>
    </rPh>
    <rPh sb="2" eb="3">
      <t>ケイ</t>
    </rPh>
    <phoneticPr fontId="4"/>
  </si>
  <si>
    <t>RΣ</t>
    <phoneticPr fontId="4"/>
  </si>
  <si>
    <t>エンジン重量</t>
    <rPh sb="4" eb="6">
      <t>ジュウリョウ</t>
    </rPh>
    <phoneticPr fontId="4"/>
  </si>
  <si>
    <t>No1</t>
    <phoneticPr fontId="4"/>
  </si>
  <si>
    <t>Le1</t>
    <phoneticPr fontId="4"/>
  </si>
  <si>
    <t>Pe1</t>
    <phoneticPr fontId="4"/>
  </si>
  <si>
    <t>No2</t>
    <phoneticPr fontId="4"/>
  </si>
  <si>
    <t>Le2</t>
    <phoneticPr fontId="4"/>
  </si>
  <si>
    <t>Pe2</t>
    <phoneticPr fontId="4"/>
  </si>
  <si>
    <t>No3</t>
    <phoneticPr fontId="4"/>
  </si>
  <si>
    <t>Le3</t>
    <phoneticPr fontId="4"/>
  </si>
  <si>
    <t>Pe3</t>
    <phoneticPr fontId="4"/>
  </si>
  <si>
    <r>
      <t xml:space="preserve">フレーム重量 </t>
    </r>
    <r>
      <rPr>
        <sz val="8"/>
        <color rgb="FFFF0000"/>
        <rFont val="游ゴシック"/>
        <family val="3"/>
        <charset val="128"/>
        <scheme val="minor"/>
      </rPr>
      <t>*2</t>
    </r>
    <rPh sb="4" eb="6">
      <t>ジュウリョウ</t>
    </rPh>
    <phoneticPr fontId="4"/>
  </si>
  <si>
    <t>LF</t>
    <phoneticPr fontId="4"/>
  </si>
  <si>
    <t>PF</t>
    <phoneticPr fontId="4"/>
  </si>
  <si>
    <t>同様に後軸の重量はスプリングの車枠側取り付け位置を反力点R2とし、バネ下重量を減じたものを反力値とする。</t>
    <rPh sb="0" eb="2">
      <t>ドウヨウ</t>
    </rPh>
    <rPh sb="3" eb="4">
      <t>コウ</t>
    </rPh>
    <rPh sb="4" eb="5">
      <t>ジク</t>
    </rPh>
    <rPh sb="6" eb="8">
      <t>ジュウリョウ</t>
    </rPh>
    <rPh sb="15" eb="16">
      <t>シャ</t>
    </rPh>
    <rPh sb="16" eb="18">
      <t>ワクガワ</t>
    </rPh>
    <rPh sb="18" eb="19">
      <t>ト</t>
    </rPh>
    <rPh sb="20" eb="21">
      <t>ツ</t>
    </rPh>
    <rPh sb="22" eb="24">
      <t>イチ</t>
    </rPh>
    <rPh sb="25" eb="27">
      <t>ハンリョク</t>
    </rPh>
    <rPh sb="27" eb="28">
      <t>テン</t>
    </rPh>
    <rPh sb="35" eb="36">
      <t>シタ</t>
    </rPh>
    <rPh sb="36" eb="38">
      <t>ジュウリョウ</t>
    </rPh>
    <rPh sb="39" eb="40">
      <t>ゲン</t>
    </rPh>
    <rPh sb="45" eb="47">
      <t>ハンリョク</t>
    </rPh>
    <rPh sb="47" eb="48">
      <t>チ</t>
    </rPh>
    <phoneticPr fontId="4"/>
  </si>
  <si>
    <t>バネ下重量</t>
    <rPh sb="2" eb="3">
      <t>シタ</t>
    </rPh>
    <rPh sb="3" eb="5">
      <t>ジュウリョウ</t>
    </rPh>
    <phoneticPr fontId="4"/>
  </si>
  <si>
    <t>Psf</t>
    <phoneticPr fontId="4"/>
  </si>
  <si>
    <t>Pｓｒ</t>
    <phoneticPr fontId="4"/>
  </si>
  <si>
    <t>表中のLはマルチリンク式のサスペンションの場合はスイングアームピボット中心までの距離とし、それ以外の場合は後輪のサスペンションのフレーム連結点とします。</t>
    <rPh sb="0" eb="2">
      <t>ヒョウチュウ</t>
    </rPh>
    <rPh sb="11" eb="12">
      <t>シキ</t>
    </rPh>
    <rPh sb="21" eb="23">
      <t>バアイ</t>
    </rPh>
    <rPh sb="35" eb="37">
      <t>チュウシン</t>
    </rPh>
    <rPh sb="40" eb="42">
      <t>キョリ</t>
    </rPh>
    <rPh sb="47" eb="49">
      <t>イガイ</t>
    </rPh>
    <rPh sb="50" eb="52">
      <t>バアイ</t>
    </rPh>
    <rPh sb="53" eb="55">
      <t>コウリン</t>
    </rPh>
    <rPh sb="68" eb="71">
      <t>レンケツテン</t>
    </rPh>
    <phoneticPr fontId="4"/>
  </si>
  <si>
    <t>表中の LF は強度検討をするフレームの長さを表します。</t>
    <rPh sb="0" eb="2">
      <t>ヒョウチュウ</t>
    </rPh>
    <rPh sb="8" eb="10">
      <t>キョウド</t>
    </rPh>
    <rPh sb="10" eb="12">
      <t>ケントウ</t>
    </rPh>
    <rPh sb="20" eb="21">
      <t>ナガ</t>
    </rPh>
    <rPh sb="23" eb="24">
      <t>アラワ</t>
    </rPh>
    <phoneticPr fontId="4"/>
  </si>
  <si>
    <t>等分布荷重値 ω の算出</t>
    <rPh sb="0" eb="5">
      <t>トウブンプカジュウ</t>
    </rPh>
    <rPh sb="5" eb="6">
      <t>チ</t>
    </rPh>
    <rPh sb="10" eb="12">
      <t>サンシュツ</t>
    </rPh>
    <phoneticPr fontId="4"/>
  </si>
  <si>
    <t>上記各諸元の内、定員重量、エンジン重量を除く車枠本体を含むその他の重量値は、各部に分散されているため、等分布荷重として算出する。</t>
    <rPh sb="0" eb="2">
      <t>ジョウキ</t>
    </rPh>
    <rPh sb="2" eb="5">
      <t>カクショゲン</t>
    </rPh>
    <rPh sb="6" eb="7">
      <t>ウチ</t>
    </rPh>
    <rPh sb="8" eb="10">
      <t>テイイン</t>
    </rPh>
    <rPh sb="10" eb="12">
      <t>ジュウリョウ</t>
    </rPh>
    <rPh sb="17" eb="19">
      <t>ジュウリョウ</t>
    </rPh>
    <rPh sb="20" eb="21">
      <t>ノゾ</t>
    </rPh>
    <rPh sb="22" eb="23">
      <t>シャ</t>
    </rPh>
    <rPh sb="23" eb="24">
      <t>ワク</t>
    </rPh>
    <rPh sb="24" eb="26">
      <t>ホンタイ</t>
    </rPh>
    <rPh sb="27" eb="28">
      <t>フク</t>
    </rPh>
    <rPh sb="31" eb="32">
      <t>タ</t>
    </rPh>
    <rPh sb="33" eb="36">
      <t>ジュウリョウチ</t>
    </rPh>
    <rPh sb="38" eb="40">
      <t>カクブ</t>
    </rPh>
    <rPh sb="41" eb="43">
      <t>ブンサン</t>
    </rPh>
    <rPh sb="51" eb="56">
      <t>トウブンプカジュウ</t>
    </rPh>
    <rPh sb="59" eb="61">
      <t>サンシュツ</t>
    </rPh>
    <phoneticPr fontId="4"/>
  </si>
  <si>
    <t>ω＝</t>
    <phoneticPr fontId="4"/>
  </si>
  <si>
    <t>＝</t>
    <phoneticPr fontId="4"/>
  </si>
  <si>
    <t>=</t>
    <phoneticPr fontId="4"/>
  </si>
  <si>
    <t>kg/mm</t>
    <phoneticPr fontId="4"/>
  </si>
  <si>
    <t>以上、上記の荷重値や荷重点の距離測定値から、左例図のようにネック部分を始点とし、車枠の長さを梁の全長としたモデルを作ることが出来る。</t>
    <rPh sb="0" eb="2">
      <t>イジョウ</t>
    </rPh>
    <rPh sb="3" eb="5">
      <t>ジョウキ</t>
    </rPh>
    <rPh sb="6" eb="9">
      <t>カジュウチ</t>
    </rPh>
    <rPh sb="10" eb="13">
      <t>カジュウテン</t>
    </rPh>
    <rPh sb="14" eb="18">
      <t>キョリソクテイ</t>
    </rPh>
    <rPh sb="18" eb="19">
      <t>チ</t>
    </rPh>
    <rPh sb="22" eb="23">
      <t>ヒダリ</t>
    </rPh>
    <rPh sb="23" eb="24">
      <t>レイ</t>
    </rPh>
    <rPh sb="24" eb="25">
      <t>ズ</t>
    </rPh>
    <rPh sb="32" eb="34">
      <t>ブブン</t>
    </rPh>
    <rPh sb="35" eb="37">
      <t>シテン</t>
    </rPh>
    <rPh sb="40" eb="41">
      <t>シャ</t>
    </rPh>
    <rPh sb="41" eb="42">
      <t>ワク</t>
    </rPh>
    <rPh sb="43" eb="44">
      <t>ナガ</t>
    </rPh>
    <rPh sb="46" eb="47">
      <t>ハリ</t>
    </rPh>
    <rPh sb="48" eb="50">
      <t>ゼンチョウ</t>
    </rPh>
    <rPh sb="57" eb="58">
      <t>ツク</t>
    </rPh>
    <rPh sb="62" eb="64">
      <t>デキ</t>
    </rPh>
    <phoneticPr fontId="4"/>
  </si>
  <si>
    <t>このモデルを元に以下より各荷重点の設定を行い、モーメント表を作成する。</t>
    <rPh sb="6" eb="7">
      <t>モト</t>
    </rPh>
    <rPh sb="8" eb="10">
      <t>イカ</t>
    </rPh>
    <rPh sb="12" eb="16">
      <t>カクカジュウテン</t>
    </rPh>
    <rPh sb="17" eb="19">
      <t>セッテイ</t>
    </rPh>
    <rPh sb="20" eb="21">
      <t>オコナ</t>
    </rPh>
    <rPh sb="28" eb="29">
      <t>ヒョウ</t>
    </rPh>
    <rPh sb="30" eb="32">
      <t>サクセイ</t>
    </rPh>
    <phoneticPr fontId="4"/>
  </si>
  <si>
    <t>各部の重量点の設定</t>
    <rPh sb="0" eb="2">
      <t>カクブ</t>
    </rPh>
    <rPh sb="3" eb="5">
      <t>ジュウリョウ</t>
    </rPh>
    <rPh sb="5" eb="6">
      <t>テン</t>
    </rPh>
    <rPh sb="7" eb="9">
      <t>セッテイ</t>
    </rPh>
    <phoneticPr fontId="4"/>
  </si>
  <si>
    <t>以下の各部の重量点を、反力R1から近い順に並べ、それぞれ荷重点 P1,P2,P3・・・Pn とする。</t>
    <rPh sb="0" eb="2">
      <t>イカ</t>
    </rPh>
    <rPh sb="3" eb="5">
      <t>カクブ</t>
    </rPh>
    <rPh sb="6" eb="8">
      <t>ジュウリョウ</t>
    </rPh>
    <rPh sb="8" eb="9">
      <t>テン</t>
    </rPh>
    <rPh sb="11" eb="13">
      <t>ハンリョク</t>
    </rPh>
    <rPh sb="17" eb="18">
      <t>チカ</t>
    </rPh>
    <rPh sb="19" eb="20">
      <t>ジュン</t>
    </rPh>
    <rPh sb="21" eb="22">
      <t>ナラ</t>
    </rPh>
    <rPh sb="28" eb="31">
      <t>カジュウテン</t>
    </rPh>
    <phoneticPr fontId="4"/>
  </si>
  <si>
    <t>距離</t>
    <rPh sb="0" eb="2">
      <t>キョリ</t>
    </rPh>
    <phoneticPr fontId="4"/>
  </si>
  <si>
    <t>重量</t>
    <rPh sb="0" eb="2">
      <t>ジュウリョウ</t>
    </rPh>
    <phoneticPr fontId="4"/>
  </si>
  <si>
    <t>距離順</t>
    <rPh sb="0" eb="3">
      <t>キョリジュン</t>
    </rPh>
    <phoneticPr fontId="4"/>
  </si>
  <si>
    <t>部位</t>
    <rPh sb="0" eb="2">
      <t>ブイ</t>
    </rPh>
    <phoneticPr fontId="4"/>
  </si>
  <si>
    <t>反力点1は、距離が0mm、</t>
    <rPh sb="0" eb="2">
      <t>ハンリョク</t>
    </rPh>
    <rPh sb="2" eb="3">
      <t>テン</t>
    </rPh>
    <rPh sb="6" eb="8">
      <t>キョリ</t>
    </rPh>
    <phoneticPr fontId="4"/>
  </si>
  <si>
    <t>反力が、</t>
    <rPh sb="0" eb="2">
      <t>ハンリョク</t>
    </rPh>
    <phoneticPr fontId="4"/>
  </si>
  <si>
    <t>kg と</t>
    <phoneticPr fontId="4"/>
  </si>
  <si>
    <t>並べ替え→</t>
    <rPh sb="0" eb="1">
      <t>ナラ</t>
    </rPh>
    <rPh sb="2" eb="3">
      <t>カ</t>
    </rPh>
    <phoneticPr fontId="4"/>
  </si>
  <si>
    <t>する。</t>
    <phoneticPr fontId="4"/>
  </si>
  <si>
    <t>なお、反力点の反力値は、前後それぞれの軸重からバネ下重量を減じたものとする。</t>
    <rPh sb="3" eb="5">
      <t>ハンリョク</t>
    </rPh>
    <rPh sb="5" eb="6">
      <t>テン</t>
    </rPh>
    <rPh sb="7" eb="9">
      <t>ハンリョク</t>
    </rPh>
    <rPh sb="9" eb="10">
      <t>チ</t>
    </rPh>
    <rPh sb="12" eb="14">
      <t>ゼンゴ</t>
    </rPh>
    <rPh sb="19" eb="21">
      <t>ジクジュウ</t>
    </rPh>
    <rPh sb="25" eb="26">
      <t>シタ</t>
    </rPh>
    <rPh sb="26" eb="28">
      <t>ジュウリョウ</t>
    </rPh>
    <rPh sb="29" eb="30">
      <t>ゲン</t>
    </rPh>
    <phoneticPr fontId="4"/>
  </si>
  <si>
    <t xml:space="preserve">各部の断面係数 Z の算出 </t>
    <rPh sb="0" eb="2">
      <t>カクブ</t>
    </rPh>
    <rPh sb="3" eb="7">
      <t>ダンメンケイスウ</t>
    </rPh>
    <rPh sb="11" eb="13">
      <t>サンシュツ</t>
    </rPh>
    <phoneticPr fontId="4"/>
  </si>
  <si>
    <t>断面係数</t>
    <rPh sb="0" eb="4">
      <t>ダンメンケイスウ</t>
    </rPh>
    <phoneticPr fontId="4"/>
  </si>
  <si>
    <t>部　　　位</t>
    <rPh sb="0" eb="1">
      <t>ブ</t>
    </rPh>
    <rPh sb="4" eb="5">
      <t>クライ</t>
    </rPh>
    <phoneticPr fontId="4"/>
  </si>
  <si>
    <t>断面係数 (mm³)</t>
    <rPh sb="0" eb="4">
      <t>ダンメンケイスウ</t>
    </rPh>
    <phoneticPr fontId="4"/>
  </si>
  <si>
    <t>断面係数は、別紙断面係数計算プログラムにより算出したものを添付する。</t>
    <rPh sb="0" eb="4">
      <t>ダンメンケイスウ</t>
    </rPh>
    <rPh sb="6" eb="8">
      <t>ベッシ</t>
    </rPh>
    <rPh sb="8" eb="12">
      <t>ダンメンケイスウ</t>
    </rPh>
    <rPh sb="12" eb="14">
      <t>ケイサン</t>
    </rPh>
    <rPh sb="22" eb="24">
      <t>サンシュツ</t>
    </rPh>
    <rPh sb="29" eb="31">
      <t>テンプ</t>
    </rPh>
    <phoneticPr fontId="4"/>
  </si>
  <si>
    <t>また断面測定箇所については、写真、もしくは図面を添付する。</t>
    <rPh sb="2" eb="4">
      <t>ダンメン</t>
    </rPh>
    <rPh sb="4" eb="8">
      <t>ソクテイカショ</t>
    </rPh>
    <rPh sb="14" eb="16">
      <t>シャシン</t>
    </rPh>
    <rPh sb="21" eb="23">
      <t>ズメン</t>
    </rPh>
    <rPh sb="24" eb="26">
      <t>テンプ</t>
    </rPh>
    <phoneticPr fontId="4"/>
  </si>
  <si>
    <t>モーメント表の作成</t>
    <rPh sb="5" eb="6">
      <t>ヒョウ</t>
    </rPh>
    <rPh sb="7" eb="9">
      <t>サクセイ</t>
    </rPh>
    <phoneticPr fontId="4"/>
  </si>
  <si>
    <t>（等分布荷重 ω＝</t>
    <rPh sb="1" eb="6">
      <t>トウブンプカジュウ</t>
    </rPh>
    <phoneticPr fontId="4"/>
  </si>
  <si>
    <t>kg/mm）</t>
    <phoneticPr fontId="4"/>
  </si>
  <si>
    <t>R1からの距離</t>
    <rPh sb="5" eb="7">
      <t>キョリ</t>
    </rPh>
    <phoneticPr fontId="4"/>
  </si>
  <si>
    <t>等分布荷重
によるせん断力</t>
    <rPh sb="0" eb="5">
      <t>トウブンプカジュウ</t>
    </rPh>
    <rPh sb="11" eb="13">
      <t>ダンリョク</t>
    </rPh>
    <phoneticPr fontId="4"/>
  </si>
  <si>
    <t>せん断力</t>
    <rPh sb="2" eb="4">
      <t>ダンリョク</t>
    </rPh>
    <phoneticPr fontId="4"/>
  </si>
  <si>
    <t>区間
モーメント</t>
    <rPh sb="0" eb="2">
      <t>クカン</t>
    </rPh>
    <phoneticPr fontId="4"/>
  </si>
  <si>
    <t>曲げ
モーメント</t>
    <rPh sb="0" eb="1">
      <t>マ</t>
    </rPh>
    <phoneticPr fontId="4"/>
  </si>
  <si>
    <t>曲げ応力</t>
    <rPh sb="0" eb="1">
      <t>マ</t>
    </rPh>
    <rPh sb="2" eb="4">
      <t>オウリョク</t>
    </rPh>
    <phoneticPr fontId="4"/>
  </si>
  <si>
    <t xml:space="preserve">各部の安全率 ｆ </t>
    <rPh sb="0" eb="2">
      <t>カクブ</t>
    </rPh>
    <rPh sb="3" eb="6">
      <t>アンゼンリツ</t>
    </rPh>
    <phoneticPr fontId="4"/>
  </si>
  <si>
    <t>部　　位</t>
    <rPh sb="0" eb="1">
      <t>ブ</t>
    </rPh>
    <rPh sb="3" eb="4">
      <t>クライ</t>
    </rPh>
    <phoneticPr fontId="4"/>
  </si>
  <si>
    <t>破壊安全率</t>
    <rPh sb="0" eb="2">
      <t>ハカイ</t>
    </rPh>
    <rPh sb="2" eb="5">
      <t>アンゼンリツ</t>
    </rPh>
    <phoneticPr fontId="4"/>
  </si>
  <si>
    <t>合/否</t>
    <rPh sb="0" eb="1">
      <t>ゴウ</t>
    </rPh>
    <rPh sb="2" eb="3">
      <t>イナ</t>
    </rPh>
    <phoneticPr fontId="4"/>
  </si>
  <si>
    <t>降伏安全率</t>
    <rPh sb="0" eb="2">
      <t>コウフク</t>
    </rPh>
    <rPh sb="2" eb="5">
      <t>アンゼンリツ</t>
    </rPh>
    <phoneticPr fontId="4"/>
  </si>
  <si>
    <t>車枠に使用される鋼材の材料諸元</t>
    <rPh sb="0" eb="1">
      <t>シャ</t>
    </rPh>
    <rPh sb="1" eb="2">
      <t>ワク</t>
    </rPh>
    <rPh sb="3" eb="5">
      <t>シヨウ</t>
    </rPh>
    <rPh sb="8" eb="10">
      <t>コウザイ</t>
    </rPh>
    <rPh sb="11" eb="13">
      <t>ザイリョウ</t>
    </rPh>
    <rPh sb="13" eb="15">
      <t>ショゲン</t>
    </rPh>
    <phoneticPr fontId="4"/>
  </si>
  <si>
    <t>材質</t>
    <rPh sb="0" eb="2">
      <t>ザイシツ</t>
    </rPh>
    <phoneticPr fontId="4"/>
  </si>
  <si>
    <t>引張強度</t>
    <rPh sb="0" eb="4">
      <t>ヒッパリキョウド</t>
    </rPh>
    <phoneticPr fontId="4"/>
  </si>
  <si>
    <t>kg/mm²</t>
    <phoneticPr fontId="4"/>
  </si>
  <si>
    <t>降伏点</t>
    <rPh sb="0" eb="3">
      <t>コウフクテン</t>
    </rPh>
    <phoneticPr fontId="4"/>
  </si>
  <si>
    <t>ただし、</t>
    <phoneticPr fontId="4"/>
  </si>
  <si>
    <t>負荷倍数2.5×曲げ応力</t>
    <rPh sb="0" eb="2">
      <t>フカ</t>
    </rPh>
    <rPh sb="2" eb="4">
      <t>バイスウ</t>
    </rPh>
    <rPh sb="8" eb="9">
      <t>マ</t>
    </rPh>
    <rPh sb="10" eb="12">
      <t>オウリョク</t>
    </rPh>
    <phoneticPr fontId="4"/>
  </si>
  <si>
    <t>で算出するものとする。</t>
    <rPh sb="1" eb="3">
      <t>サンシュツ</t>
    </rPh>
    <phoneticPr fontId="4"/>
  </si>
  <si>
    <t>RΣ－PeΣ－PsΣ－PΣ</t>
    <phoneticPr fontId="4"/>
  </si>
  <si>
    <r>
      <t xml:space="preserve">車両総重量
</t>
    </r>
    <r>
      <rPr>
        <sz val="8"/>
        <color rgb="FFFF0000"/>
        <rFont val="游ゴシック"/>
        <family val="3"/>
        <charset val="128"/>
        <scheme val="minor"/>
      </rPr>
      <t>*1</t>
    </r>
    <rPh sb="0" eb="2">
      <t>シャリョウ</t>
    </rPh>
    <rPh sb="2" eb="5">
      <t>ソウジュウリョウ</t>
    </rPh>
    <phoneticPr fontId="4"/>
  </si>
  <si>
    <t>Fe</t>
    <phoneticPr fontId="4"/>
  </si>
  <si>
    <t>SCM435</t>
    <phoneticPr fontId="4"/>
  </si>
  <si>
    <t>分布荷重の曲げモーメント</t>
    <rPh sb="0" eb="4">
      <t>ブンプカジュウ</t>
    </rPh>
    <rPh sb="5" eb="6">
      <t>マ</t>
    </rPh>
    <phoneticPr fontId="4"/>
  </si>
  <si>
    <t>区間
距離</t>
    <rPh sb="0" eb="2">
      <t>クカン</t>
    </rPh>
    <rPh sb="3" eb="5">
      <t>キョリ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</si>
</sst>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
    <numFmt numFmtId="177" formatCode="0.0"/>
  </numFmts>
  <fonts count="13" x14ac:knownFonts="1">
    <font>
      <sz val="9"/>
      <color theme="1"/>
      <name val="游ゴシック"/>
      <family val="2"/>
      <charset val="128"/>
      <scheme val="minor"/>
    </font>
    <font>
      <sz val="9"/>
      <color rgb="FFFF0000"/>
      <name val="游ゴシック"/>
      <family val="2"/>
      <charset val="128"/>
      <scheme val="minor"/>
    </font>
    <font>
      <sz val="9"/>
      <color theme="0"/>
      <name val="游ゴシック"/>
      <family val="2"/>
      <charset val="128"/>
      <scheme val="minor"/>
    </font>
    <font>
      <b/>
      <sz val="14"/>
      <color theme="1"/>
      <name val="ＭＳ 明朝"/>
      <family val="1"/>
      <charset val="128"/>
    </font>
    <font>
      <sz val="6"/>
      <name val="游ゴシック"/>
      <family val="2"/>
      <charset val="128"/>
      <scheme val="minor"/>
    </font>
    <font>
      <b/>
      <sz val="14"/>
      <color theme="1"/>
      <name val="游ゴシック"/>
      <family val="2"/>
      <charset val="128"/>
      <scheme val="minor"/>
    </font>
    <font>
      <sz val="9"/>
      <color rgb="FFFF0000"/>
      <name val="游ゴシック"/>
      <family val="3"/>
      <charset val="128"/>
      <scheme val="minor"/>
    </font>
    <font>
      <sz val="9"/>
      <name val="游ゴシック"/>
      <family val="2"/>
      <charset val="128"/>
      <scheme val="minor"/>
    </font>
    <font>
      <sz val="8"/>
      <color rgb="FFFF0000"/>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color theme="0"/>
      <name val="游ゴシック"/>
      <family val="3"/>
      <charset val="128"/>
      <scheme val="minor"/>
    </font>
    <font>
      <sz val="9"/>
      <name val="游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indexed="64"/>
      </left>
      <right/>
      <top style="thin">
        <color indexed="64"/>
      </top>
      <bottom style="thin">
        <color indexed="64"/>
      </bottom>
      <diagonal/>
    </border>
    <border>
      <left/>
      <right style="thin">
        <color theme="0" tint="-0.34998626667073579"/>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80">
    <xf numFmtId="0" fontId="0" fillId="0" borderId="0" xfId="0">
      <alignment vertical="center"/>
    </xf>
    <xf numFmtId="0" fontId="3" fillId="0" borderId="0" xfId="0" applyFont="1" applyAlignment="1">
      <alignment horizontal="center" vertical="center"/>
    </xf>
    <xf numFmtId="0" fontId="5" fillId="0" borderId="0" xfId="0" applyFont="1">
      <alignment vertical="center"/>
    </xf>
    <xf numFmtId="0" fontId="0" fillId="0" borderId="0" xfId="0"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0" fillId="0" borderId="1" xfId="0" applyBorder="1" applyAlignment="1">
      <alignment horizontal="distributed" vertical="center"/>
    </xf>
    <xf numFmtId="0" fontId="0" fillId="0" borderId="2" xfId="0" applyBorder="1" applyAlignment="1">
      <alignment horizontal="center" vertical="center"/>
    </xf>
    <xf numFmtId="1" fontId="0" fillId="0" borderId="1"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distributed"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left" vertical="center" wrapText="1"/>
    </xf>
    <xf numFmtId="0" fontId="1" fillId="0" borderId="0" xfId="0" applyFont="1">
      <alignment vertical="center"/>
    </xf>
    <xf numFmtId="0" fontId="9" fillId="0" borderId="8" xfId="0" applyFont="1" applyBorder="1" applyAlignment="1">
      <alignment horizontal="left" vertical="top" wrapText="1"/>
    </xf>
    <xf numFmtId="0" fontId="6" fillId="0" borderId="0" xfId="0" applyFont="1">
      <alignment vertical="center"/>
    </xf>
    <xf numFmtId="0" fontId="9" fillId="0" borderId="0" xfId="0" applyFont="1" applyAlignment="1">
      <alignment horizontal="left" vertical="top" wrapText="1"/>
    </xf>
    <xf numFmtId="0" fontId="10" fillId="0" borderId="0" xfId="0" applyFont="1">
      <alignment vertical="center"/>
    </xf>
    <xf numFmtId="0" fontId="7" fillId="0" borderId="0" xfId="0" applyFont="1" applyAlignment="1">
      <alignment horizontal="center" vertical="center"/>
    </xf>
    <xf numFmtId="0" fontId="2" fillId="0" borderId="0" xfId="0" applyFont="1">
      <alignment vertical="center"/>
    </xf>
    <xf numFmtId="0" fontId="0" fillId="0" borderId="1" xfId="0" applyBorder="1">
      <alignment vertical="center"/>
    </xf>
    <xf numFmtId="0" fontId="2" fillId="0" borderId="0" xfId="0" applyFont="1" applyAlignment="1">
      <alignment horizontal="center" vertical="center"/>
    </xf>
    <xf numFmtId="0" fontId="11" fillId="0" borderId="0" xfId="0" applyFont="1" applyAlignment="1">
      <alignment horizontal="center" vertical="center"/>
    </xf>
    <xf numFmtId="0" fontId="0" fillId="0" borderId="1" xfId="0" applyBorder="1" applyAlignment="1">
      <alignment horizontal="center" vertical="center"/>
    </xf>
    <xf numFmtId="1" fontId="0" fillId="0" borderId="1" xfId="0" applyNumberFormat="1" applyBorder="1">
      <alignment vertical="center"/>
    </xf>
    <xf numFmtId="0" fontId="0" fillId="0" borderId="1" xfId="0" applyBorder="1">
      <alignment vertical="center"/>
    </xf>
    <xf numFmtId="176" fontId="2" fillId="0" borderId="10" xfId="0" applyNumberFormat="1" applyFont="1" applyBorder="1">
      <alignment vertical="center"/>
    </xf>
    <xf numFmtId="176" fontId="2" fillId="0" borderId="0" xfId="0" applyNumberFormat="1" applyFont="1">
      <alignment vertical="center"/>
    </xf>
    <xf numFmtId="0" fontId="7" fillId="0" borderId="0" xfId="0" applyFont="1" applyAlignment="1">
      <alignment horizontal="left" vertical="center"/>
    </xf>
    <xf numFmtId="0" fontId="12" fillId="0" borderId="0" xfId="0" applyFont="1" applyAlignment="1">
      <alignment horizontal="left" vertical="center"/>
    </xf>
    <xf numFmtId="0" fontId="11" fillId="0" borderId="0" xfId="0" applyFont="1">
      <alignment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xf>
    <xf numFmtId="0" fontId="9" fillId="0" borderId="0" xfId="0" applyFont="1" applyAlignment="1">
      <alignment horizontal="left" vertical="center"/>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0" xfId="0" applyFont="1" applyAlignment="1">
      <alignment vertical="center" wrapText="1"/>
    </xf>
    <xf numFmtId="177"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lignment vertical="center"/>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7" fillId="0" borderId="1" xfId="0" applyFont="1" applyBorder="1" applyProtection="1">
      <alignment vertical="center"/>
      <protection locked="0"/>
    </xf>
    <xf numFmtId="0" fontId="0" fillId="0" borderId="0" xfId="0" applyAlignment="1">
      <alignment vertical="center"/>
    </xf>
    <xf numFmtId="0" fontId="0" fillId="0" borderId="1"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1" xfId="0" applyBorder="1" applyProtection="1">
      <alignment vertical="center"/>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2" fontId="0" fillId="0" borderId="0" xfId="0" applyNumberFormat="1" applyBorder="1" applyAlignment="1">
      <alignment horizontal="center" vertical="center"/>
    </xf>
    <xf numFmtId="0" fontId="0" fillId="0" borderId="0" xfId="0" applyBorder="1" applyAlignment="1">
      <alignment vertical="center"/>
    </xf>
    <xf numFmtId="0" fontId="0" fillId="0" borderId="15" xfId="0" applyBorder="1">
      <alignment vertical="center"/>
    </xf>
    <xf numFmtId="0" fontId="0" fillId="0" borderId="15" xfId="0" applyBorder="1" applyAlignment="1">
      <alignment horizontal="center" vertical="center"/>
    </xf>
    <xf numFmtId="0" fontId="0" fillId="0" borderId="1" xfId="0" applyBorder="1" applyAlignment="1">
      <alignment horizontal="center" vertical="center" shrinkToFit="1"/>
    </xf>
    <xf numFmtId="0" fontId="9" fillId="0" borderId="1" xfId="0" applyFont="1" applyBorder="1" applyAlignment="1">
      <alignment horizontal="center" vertical="center" wrapText="1" shrinkToFit="1"/>
    </xf>
    <xf numFmtId="0" fontId="10" fillId="0" borderId="1" xfId="0" applyFont="1" applyBorder="1" applyAlignment="1">
      <alignment horizontal="center" vertical="center" wrapText="1" shrinkToFit="1"/>
    </xf>
    <xf numFmtId="0" fontId="0" fillId="0" borderId="5" xfId="0" applyBorder="1" applyAlignment="1" applyProtection="1">
      <alignment horizontal="center" vertical="center"/>
    </xf>
    <xf numFmtId="0" fontId="0" fillId="0" borderId="6" xfId="0" applyBorder="1" applyAlignment="1" applyProtection="1">
      <alignment horizontal="center" vertical="center"/>
    </xf>
  </cellXfs>
  <cellStyles count="1">
    <cellStyle name="標準" xfId="0" builtinId="0"/>
  </cellStyles>
  <dxfs count="14">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200025</xdr:colOff>
      <xdr:row>56</xdr:row>
      <xdr:rowOff>9526</xdr:rowOff>
    </xdr:from>
    <xdr:to>
      <xdr:col>16</xdr:col>
      <xdr:colOff>114300</xdr:colOff>
      <xdr:row>66</xdr:row>
      <xdr:rowOff>147248</xdr:rowOff>
    </xdr:to>
    <xdr:pic>
      <xdr:nvPicPr>
        <xdr:cNvPr id="2" name="図 1">
          <a:extLst>
            <a:ext uri="{FF2B5EF4-FFF2-40B4-BE49-F238E27FC236}">
              <a16:creationId xmlns:a16="http://schemas.microsoft.com/office/drawing/2014/main" id="{75EAFE28-69F1-4FDC-8C25-A3157DFC65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11087101"/>
          <a:ext cx="3533775" cy="2137972"/>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EDBB5-420D-45EC-A1F1-AE0684754342}">
  <dimension ref="A1:BD135"/>
  <sheetViews>
    <sheetView tabSelected="1" view="pageLayout" zoomScaleNormal="100" workbookViewId="0">
      <selection activeCell="O37" sqref="O37:P37"/>
    </sheetView>
  </sheetViews>
  <sheetFormatPr defaultColWidth="3.28515625" defaultRowHeight="15.75" x14ac:dyDescent="0.35"/>
  <cols>
    <col min="9" max="9" width="4.5703125" customWidth="1"/>
    <col min="10" max="10" width="2" customWidth="1"/>
    <col min="13" max="13" width="8.28515625" bestFit="1" customWidth="1"/>
    <col min="14" max="14" width="2" customWidth="1"/>
    <col min="15" max="15" width="4.5703125" customWidth="1"/>
  </cols>
  <sheetData>
    <row r="1" spans="1:31" ht="24" x14ac:dyDescent="0.3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2"/>
    </row>
    <row r="3" spans="1:31" x14ac:dyDescent="0.35">
      <c r="B3" t="s">
        <v>1</v>
      </c>
    </row>
    <row r="4" spans="1:31" x14ac:dyDescent="0.35">
      <c r="B4" s="3" t="s">
        <v>2</v>
      </c>
      <c r="C4" s="3"/>
      <c r="D4" s="3"/>
      <c r="E4" s="3"/>
      <c r="F4" s="3"/>
      <c r="G4" s="3"/>
      <c r="H4" s="3"/>
      <c r="I4" s="3"/>
      <c r="J4" s="3"/>
      <c r="K4" s="3"/>
      <c r="L4" s="3"/>
      <c r="M4" s="3"/>
      <c r="N4" s="3"/>
      <c r="O4" s="3"/>
      <c r="P4" s="3"/>
      <c r="Q4" s="3"/>
      <c r="R4" s="3"/>
      <c r="S4" s="3"/>
      <c r="T4" s="3"/>
      <c r="U4" s="3"/>
      <c r="V4" s="3"/>
      <c r="W4" s="3"/>
      <c r="X4" s="3"/>
      <c r="Y4" s="3"/>
      <c r="Z4" s="3"/>
      <c r="AA4" s="3"/>
      <c r="AB4" s="3"/>
      <c r="AC4" s="3"/>
      <c r="AD4" s="3"/>
    </row>
    <row r="5" spans="1:31" x14ac:dyDescent="0.35">
      <c r="B5" s="3"/>
      <c r="C5" s="3"/>
      <c r="D5" s="3"/>
      <c r="E5" s="3"/>
      <c r="F5" s="3"/>
      <c r="G5" s="3"/>
      <c r="H5" s="3"/>
      <c r="I5" s="3"/>
      <c r="J5" s="3"/>
      <c r="K5" s="3"/>
      <c r="L5" s="3"/>
      <c r="M5" s="3"/>
      <c r="N5" s="3"/>
      <c r="O5" s="3"/>
      <c r="P5" s="3"/>
      <c r="Q5" s="3"/>
      <c r="R5" s="3"/>
      <c r="S5" s="3"/>
      <c r="T5" s="3"/>
      <c r="U5" s="3"/>
      <c r="V5" s="3"/>
      <c r="W5" s="3"/>
      <c r="X5" s="3"/>
      <c r="Y5" s="3"/>
      <c r="Z5" s="3"/>
      <c r="AA5" s="3"/>
      <c r="AB5" s="3"/>
      <c r="AC5" s="3"/>
      <c r="AD5" s="3"/>
    </row>
    <row r="7" spans="1:31" x14ac:dyDescent="0.35">
      <c r="B7" s="3" t="s">
        <v>3</v>
      </c>
      <c r="C7" s="3"/>
      <c r="D7" s="3"/>
      <c r="E7" s="3"/>
      <c r="F7" s="3"/>
      <c r="G7" s="3"/>
      <c r="H7" s="3"/>
      <c r="I7" s="3"/>
      <c r="J7" s="3"/>
      <c r="K7" s="3"/>
      <c r="L7" s="3"/>
      <c r="M7" s="3"/>
      <c r="N7" s="3"/>
      <c r="O7" s="3"/>
      <c r="P7" s="3"/>
      <c r="Q7" s="3"/>
      <c r="R7" s="3"/>
      <c r="S7" s="3"/>
      <c r="T7" s="3"/>
      <c r="U7" s="3"/>
      <c r="V7" s="3"/>
      <c r="W7" s="3"/>
      <c r="X7" s="3"/>
      <c r="Y7" s="3"/>
      <c r="Z7" s="3"/>
      <c r="AA7" s="3"/>
      <c r="AB7" s="3"/>
      <c r="AC7" s="3"/>
      <c r="AD7" s="3"/>
    </row>
    <row r="8" spans="1:31" x14ac:dyDescent="0.35">
      <c r="B8" s="3"/>
      <c r="C8" s="3"/>
      <c r="D8" s="3"/>
      <c r="E8" s="3"/>
      <c r="F8" s="3"/>
      <c r="G8" s="3"/>
      <c r="H8" s="3"/>
      <c r="I8" s="3"/>
      <c r="J8" s="3"/>
      <c r="K8" s="3"/>
      <c r="L8" s="3"/>
      <c r="M8" s="3"/>
      <c r="N8" s="3"/>
      <c r="O8" s="3"/>
      <c r="P8" s="3"/>
      <c r="Q8" s="3"/>
      <c r="R8" s="3"/>
      <c r="S8" s="3"/>
      <c r="T8" s="3"/>
      <c r="U8" s="3"/>
      <c r="V8" s="3"/>
      <c r="W8" s="3"/>
      <c r="X8" s="3"/>
      <c r="Y8" s="3"/>
      <c r="Z8" s="3"/>
      <c r="AA8" s="3"/>
      <c r="AB8" s="3"/>
      <c r="AC8" s="3"/>
      <c r="AD8" s="3"/>
    </row>
    <row r="9" spans="1:31" x14ac:dyDescent="0.35">
      <c r="B9" s="3"/>
      <c r="C9" s="3"/>
      <c r="D9" s="3"/>
      <c r="E9" s="3"/>
      <c r="F9" s="3"/>
      <c r="G9" s="3"/>
      <c r="H9" s="3"/>
      <c r="I9" s="3"/>
      <c r="J9" s="3"/>
      <c r="K9" s="3"/>
      <c r="L9" s="3"/>
      <c r="M9" s="3"/>
      <c r="N9" s="3"/>
      <c r="O9" s="3"/>
      <c r="P9" s="3"/>
      <c r="Q9" s="3"/>
      <c r="R9" s="3"/>
      <c r="S9" s="3"/>
      <c r="T9" s="3"/>
      <c r="U9" s="3"/>
      <c r="V9" s="3"/>
      <c r="W9" s="3"/>
      <c r="X9" s="3"/>
      <c r="Y9" s="3"/>
      <c r="Z9" s="3"/>
      <c r="AA9" s="3"/>
      <c r="AB9" s="3"/>
      <c r="AC9" s="3"/>
      <c r="AD9" s="3"/>
    </row>
    <row r="11" spans="1:31" x14ac:dyDescent="0.35">
      <c r="A11" t="s">
        <v>4</v>
      </c>
    </row>
    <row r="13" spans="1:31" x14ac:dyDescent="0.35">
      <c r="D13" s="4" t="s">
        <v>5</v>
      </c>
      <c r="E13" s="4"/>
      <c r="F13" s="4"/>
      <c r="G13" s="4"/>
      <c r="H13" s="4" t="s">
        <v>6</v>
      </c>
      <c r="I13" s="5"/>
      <c r="J13" s="5"/>
      <c r="K13" s="4" t="s">
        <v>7</v>
      </c>
      <c r="L13" s="4"/>
      <c r="M13" s="4"/>
      <c r="N13" s="4" t="s">
        <v>8</v>
      </c>
      <c r="O13" s="4"/>
      <c r="P13" s="4"/>
      <c r="Q13" s="4" t="s">
        <v>9</v>
      </c>
      <c r="R13" s="4"/>
      <c r="S13" s="4"/>
      <c r="T13" s="4" t="s">
        <v>10</v>
      </c>
      <c r="U13" s="4"/>
      <c r="V13" s="4"/>
      <c r="W13" s="5" t="s">
        <v>11</v>
      </c>
      <c r="X13" s="5"/>
      <c r="Y13" s="5"/>
      <c r="Z13" s="6" t="s">
        <v>12</v>
      </c>
      <c r="AA13" s="3" t="s">
        <v>13</v>
      </c>
      <c r="AB13" s="3"/>
      <c r="AC13" s="3"/>
      <c r="AD13" s="3"/>
    </row>
    <row r="14" spans="1:31" x14ac:dyDescent="0.35">
      <c r="D14" s="4"/>
      <c r="E14" s="4"/>
      <c r="F14" s="4"/>
      <c r="G14" s="4"/>
      <c r="H14" s="5"/>
      <c r="I14" s="5"/>
      <c r="J14" s="5"/>
      <c r="K14" s="4"/>
      <c r="L14" s="4"/>
      <c r="M14" s="4"/>
      <c r="N14" s="4"/>
      <c r="O14" s="4"/>
      <c r="P14" s="4"/>
      <c r="Q14" s="4"/>
      <c r="R14" s="4"/>
      <c r="S14" s="4"/>
      <c r="T14" s="4"/>
      <c r="U14" s="4"/>
      <c r="V14" s="4"/>
      <c r="W14" s="5"/>
      <c r="X14" s="5"/>
      <c r="Y14" s="5"/>
      <c r="Z14" s="7"/>
      <c r="AA14" s="3"/>
      <c r="AB14" s="3"/>
      <c r="AC14" s="3"/>
      <c r="AD14" s="3"/>
    </row>
    <row r="15" spans="1:31" x14ac:dyDescent="0.35">
      <c r="D15" s="76" t="s">
        <v>14</v>
      </c>
      <c r="E15" s="77"/>
      <c r="F15" s="77"/>
      <c r="G15" s="77"/>
      <c r="H15" s="62"/>
      <c r="I15" s="62"/>
      <c r="J15" s="62"/>
      <c r="K15" s="62"/>
      <c r="L15" s="62"/>
      <c r="M15" s="62"/>
      <c r="N15" s="62"/>
      <c r="O15" s="62"/>
      <c r="P15" s="62"/>
      <c r="Q15" s="62"/>
      <c r="R15" s="62"/>
      <c r="S15" s="62"/>
      <c r="T15" s="62"/>
      <c r="U15" s="62"/>
      <c r="V15" s="62"/>
      <c r="W15" s="62"/>
      <c r="X15" s="62"/>
      <c r="Y15" s="62"/>
      <c r="Z15" s="7"/>
      <c r="AA15" s="3"/>
      <c r="AB15" s="3"/>
      <c r="AC15" s="3"/>
      <c r="AD15" s="3"/>
    </row>
    <row r="16" spans="1:31" x14ac:dyDescent="0.35">
      <c r="D16" s="75" t="s">
        <v>15</v>
      </c>
      <c r="E16" s="75"/>
      <c r="F16" s="75"/>
      <c r="G16" s="75"/>
      <c r="H16" s="62"/>
      <c r="I16" s="62"/>
      <c r="J16" s="62"/>
      <c r="K16" s="62"/>
      <c r="L16" s="62"/>
      <c r="M16" s="62"/>
      <c r="N16" s="62"/>
      <c r="O16" s="62"/>
      <c r="P16" s="62"/>
      <c r="Q16" s="62"/>
      <c r="R16" s="62"/>
      <c r="S16" s="62"/>
      <c r="T16" s="62"/>
      <c r="U16" s="62"/>
      <c r="V16" s="62"/>
      <c r="W16" s="62"/>
      <c r="X16" s="62"/>
      <c r="Y16" s="62"/>
      <c r="Z16" s="7"/>
    </row>
    <row r="17" spans="1:30" ht="11.25" customHeight="1" x14ac:dyDescent="0.35">
      <c r="D17" s="75" t="s">
        <v>16</v>
      </c>
      <c r="E17" s="75"/>
      <c r="F17" s="75"/>
      <c r="G17" s="75"/>
      <c r="H17" s="5" t="s">
        <v>17</v>
      </c>
      <c r="I17" s="5"/>
      <c r="J17" s="5"/>
      <c r="K17" s="5" t="s">
        <v>17</v>
      </c>
      <c r="L17" s="5"/>
      <c r="M17" s="5"/>
      <c r="N17" s="5" t="s">
        <v>17</v>
      </c>
      <c r="O17" s="5"/>
      <c r="P17" s="5"/>
      <c r="Q17" s="5" t="s">
        <v>17</v>
      </c>
      <c r="R17" s="5"/>
      <c r="S17" s="5"/>
      <c r="T17" s="5" t="s">
        <v>17</v>
      </c>
      <c r="U17" s="5"/>
      <c r="V17" s="5"/>
      <c r="W17" s="62"/>
      <c r="X17" s="62"/>
      <c r="Y17" s="62"/>
      <c r="Z17" s="7" t="s">
        <v>18</v>
      </c>
      <c r="AA17" s="3" t="s">
        <v>19</v>
      </c>
      <c r="AB17" s="3"/>
      <c r="AC17" s="3"/>
      <c r="AD17" s="3"/>
    </row>
    <row r="18" spans="1:30" x14ac:dyDescent="0.35">
      <c r="D18" s="75" t="s">
        <v>20</v>
      </c>
      <c r="E18" s="75"/>
      <c r="F18" s="75"/>
      <c r="G18" s="75"/>
      <c r="H18" s="5" t="s">
        <v>17</v>
      </c>
      <c r="I18" s="5"/>
      <c r="J18" s="5"/>
      <c r="K18" s="5" t="s">
        <v>17</v>
      </c>
      <c r="L18" s="5"/>
      <c r="M18" s="5"/>
      <c r="N18" s="5" t="s">
        <v>17</v>
      </c>
      <c r="O18" s="5"/>
      <c r="P18" s="5"/>
      <c r="Q18" s="5" t="s">
        <v>17</v>
      </c>
      <c r="R18" s="5"/>
      <c r="S18" s="5"/>
      <c r="T18" s="5" t="s">
        <v>17</v>
      </c>
      <c r="U18" s="5"/>
      <c r="V18" s="5"/>
      <c r="W18" s="62"/>
      <c r="X18" s="62"/>
      <c r="Y18" s="62"/>
      <c r="Z18" s="7" t="s">
        <v>21</v>
      </c>
      <c r="AA18" s="3"/>
      <c r="AB18" s="3"/>
      <c r="AC18" s="3"/>
      <c r="AD18" s="3"/>
    </row>
    <row r="19" spans="1:30" x14ac:dyDescent="0.35">
      <c r="D19" s="75" t="s">
        <v>22</v>
      </c>
      <c r="E19" s="75"/>
      <c r="F19" s="75"/>
      <c r="G19" s="75"/>
      <c r="H19" s="62"/>
      <c r="I19" s="62"/>
      <c r="J19" s="62"/>
      <c r="K19" s="5" t="s">
        <v>17</v>
      </c>
      <c r="L19" s="5"/>
      <c r="M19" s="5"/>
      <c r="N19" s="5" t="s">
        <v>17</v>
      </c>
      <c r="O19" s="5"/>
      <c r="P19" s="5"/>
      <c r="Q19" s="5" t="s">
        <v>17</v>
      </c>
      <c r="R19" s="5"/>
      <c r="S19" s="5"/>
      <c r="T19" s="5" t="s">
        <v>17</v>
      </c>
      <c r="U19" s="5"/>
      <c r="V19" s="5"/>
      <c r="W19" s="5" t="s">
        <v>17</v>
      </c>
      <c r="X19" s="5"/>
      <c r="Y19" s="5"/>
      <c r="Z19" s="8"/>
      <c r="AA19" s="3"/>
      <c r="AB19" s="3"/>
      <c r="AC19" s="3"/>
      <c r="AD19" s="3"/>
    </row>
    <row r="20" spans="1:30" x14ac:dyDescent="0.35">
      <c r="K20" s="9"/>
      <c r="L20" s="9"/>
      <c r="M20" s="9"/>
      <c r="Z20" s="8"/>
      <c r="AA20" s="3"/>
      <c r="AB20" s="3"/>
      <c r="AC20" s="3"/>
      <c r="AD20" s="3"/>
    </row>
    <row r="21" spans="1:30" ht="11.25" customHeight="1" x14ac:dyDescent="0.35">
      <c r="D21" s="4" t="s">
        <v>23</v>
      </c>
      <c r="E21" s="4"/>
      <c r="F21" s="4"/>
      <c r="G21" s="4"/>
      <c r="H21" s="5" t="s">
        <v>24</v>
      </c>
      <c r="I21" s="5"/>
      <c r="J21" s="5"/>
      <c r="K21" s="4" t="s">
        <v>7</v>
      </c>
      <c r="L21" s="4"/>
      <c r="M21" s="4"/>
      <c r="N21" s="4" t="s">
        <v>25</v>
      </c>
      <c r="O21" s="4"/>
      <c r="P21" s="4"/>
      <c r="Q21" s="4" t="s">
        <v>26</v>
      </c>
      <c r="R21" s="4"/>
      <c r="S21" s="4"/>
      <c r="T21" s="4" t="s">
        <v>10</v>
      </c>
      <c r="U21" s="4"/>
      <c r="V21" s="4"/>
      <c r="W21" s="5" t="s">
        <v>11</v>
      </c>
      <c r="X21" s="5"/>
      <c r="Y21" s="5"/>
      <c r="Z21" s="8"/>
      <c r="AA21" s="3"/>
      <c r="AB21" s="3"/>
      <c r="AC21" s="3"/>
      <c r="AD21" s="3"/>
    </row>
    <row r="22" spans="1:30" x14ac:dyDescent="0.35">
      <c r="D22" s="4"/>
      <c r="E22" s="4"/>
      <c r="F22" s="4"/>
      <c r="G22" s="4"/>
      <c r="H22" s="5"/>
      <c r="I22" s="5"/>
      <c r="J22" s="5"/>
      <c r="K22" s="4"/>
      <c r="L22" s="4"/>
      <c r="M22" s="4"/>
      <c r="N22" s="4"/>
      <c r="O22" s="4"/>
      <c r="P22" s="4"/>
      <c r="Q22" s="4"/>
      <c r="R22" s="4"/>
      <c r="S22" s="4"/>
      <c r="T22" s="4"/>
      <c r="U22" s="4"/>
      <c r="V22" s="4"/>
      <c r="W22" s="5"/>
      <c r="X22" s="5"/>
      <c r="Y22" s="5"/>
      <c r="Z22" s="8"/>
      <c r="AA22" s="3"/>
      <c r="AB22" s="3"/>
      <c r="AC22" s="3"/>
      <c r="AD22" s="3"/>
    </row>
    <row r="23" spans="1:30" x14ac:dyDescent="0.35">
      <c r="D23" s="5" t="s">
        <v>14</v>
      </c>
      <c r="E23" s="5"/>
      <c r="F23" s="5"/>
      <c r="G23" s="5"/>
      <c r="H23" s="62"/>
      <c r="I23" s="62"/>
      <c r="J23" s="62"/>
      <c r="K23" s="62"/>
      <c r="L23" s="62"/>
      <c r="M23" s="62"/>
      <c r="N23" s="62"/>
      <c r="O23" s="62"/>
      <c r="P23" s="62"/>
      <c r="Q23" s="62"/>
      <c r="R23" s="62"/>
      <c r="S23" s="62"/>
      <c r="T23" s="62"/>
      <c r="U23" s="62"/>
      <c r="V23" s="62"/>
      <c r="W23" s="62"/>
      <c r="X23" s="62"/>
      <c r="Y23" s="62"/>
      <c r="Z23" s="8"/>
      <c r="AA23" s="3"/>
      <c r="AB23" s="3"/>
      <c r="AC23" s="3"/>
      <c r="AD23" s="3"/>
    </row>
    <row r="24" spans="1:30" x14ac:dyDescent="0.35">
      <c r="D24" s="5" t="s">
        <v>15</v>
      </c>
      <c r="E24" s="5"/>
      <c r="F24" s="5"/>
      <c r="G24" s="5"/>
      <c r="H24" s="62"/>
      <c r="I24" s="62"/>
      <c r="J24" s="62"/>
      <c r="K24" s="62"/>
      <c r="L24" s="62"/>
      <c r="M24" s="62"/>
      <c r="N24" s="62"/>
      <c r="O24" s="62"/>
      <c r="P24" s="62"/>
      <c r="Q24" s="62"/>
      <c r="R24" s="62"/>
      <c r="S24" s="62"/>
      <c r="T24" s="62"/>
      <c r="U24" s="62"/>
      <c r="V24" s="62"/>
      <c r="W24" s="62"/>
      <c r="X24" s="62"/>
      <c r="Y24" s="62"/>
      <c r="Z24" s="8"/>
      <c r="AA24" s="3"/>
      <c r="AB24" s="3"/>
      <c r="AC24" s="3"/>
      <c r="AD24" s="3"/>
    </row>
    <row r="25" spans="1:30" x14ac:dyDescent="0.35">
      <c r="D25" s="5" t="s">
        <v>16</v>
      </c>
      <c r="E25" s="5"/>
      <c r="F25" s="5"/>
      <c r="G25" s="5"/>
      <c r="H25" s="5" t="s">
        <v>17</v>
      </c>
      <c r="I25" s="5"/>
      <c r="J25" s="5"/>
      <c r="K25" s="5" t="s">
        <v>17</v>
      </c>
      <c r="L25" s="5"/>
      <c r="M25" s="5"/>
      <c r="N25" s="5" t="s">
        <v>17</v>
      </c>
      <c r="O25" s="5"/>
      <c r="P25" s="5"/>
      <c r="Q25" s="5" t="s">
        <v>17</v>
      </c>
      <c r="R25" s="5"/>
      <c r="S25" s="5"/>
      <c r="T25" s="5" t="s">
        <v>17</v>
      </c>
      <c r="U25" s="5"/>
      <c r="V25" s="5"/>
      <c r="W25" s="62"/>
      <c r="X25" s="62"/>
      <c r="Y25" s="62"/>
      <c r="Z25" s="8"/>
      <c r="AA25" s="3"/>
      <c r="AB25" s="3"/>
      <c r="AC25" s="3"/>
      <c r="AD25" s="3"/>
    </row>
    <row r="26" spans="1:30" x14ac:dyDescent="0.35">
      <c r="D26" s="5" t="s">
        <v>20</v>
      </c>
      <c r="E26" s="5"/>
      <c r="F26" s="5"/>
      <c r="G26" s="5"/>
      <c r="H26" s="5" t="s">
        <v>17</v>
      </c>
      <c r="I26" s="5"/>
      <c r="J26" s="5"/>
      <c r="K26" s="5" t="s">
        <v>17</v>
      </c>
      <c r="L26" s="5"/>
      <c r="M26" s="5"/>
      <c r="N26" s="5" t="s">
        <v>17</v>
      </c>
      <c r="O26" s="5"/>
      <c r="P26" s="5"/>
      <c r="Q26" s="5" t="s">
        <v>17</v>
      </c>
      <c r="R26" s="5"/>
      <c r="S26" s="5"/>
      <c r="T26" s="5" t="s">
        <v>17</v>
      </c>
      <c r="U26" s="5"/>
      <c r="V26" s="5"/>
      <c r="W26" s="62"/>
      <c r="X26" s="62"/>
      <c r="Y26" s="62"/>
      <c r="Z26" s="8"/>
      <c r="AA26" s="3"/>
      <c r="AB26" s="3"/>
      <c r="AC26" s="3"/>
      <c r="AD26" s="3"/>
    </row>
    <row r="27" spans="1:30" x14ac:dyDescent="0.35">
      <c r="D27" s="5" t="s">
        <v>22</v>
      </c>
      <c r="E27" s="5"/>
      <c r="F27" s="5"/>
      <c r="G27" s="5"/>
      <c r="H27" s="62"/>
      <c r="I27" s="62"/>
      <c r="J27" s="62"/>
      <c r="K27" s="5" t="s">
        <v>17</v>
      </c>
      <c r="L27" s="5"/>
      <c r="M27" s="5"/>
      <c r="N27" s="5" t="s">
        <v>17</v>
      </c>
      <c r="O27" s="5"/>
      <c r="P27" s="5"/>
      <c r="Q27" s="5" t="s">
        <v>17</v>
      </c>
      <c r="R27" s="5"/>
      <c r="S27" s="5"/>
      <c r="T27" s="5" t="s">
        <v>17</v>
      </c>
      <c r="U27" s="5"/>
      <c r="V27" s="5"/>
      <c r="W27" s="5" t="s">
        <v>17</v>
      </c>
      <c r="X27" s="5"/>
      <c r="Y27" s="5"/>
      <c r="Z27" s="8"/>
      <c r="AA27" s="3"/>
      <c r="AB27" s="3"/>
      <c r="AC27" s="3"/>
      <c r="AD27" s="3"/>
    </row>
    <row r="28" spans="1:30" x14ac:dyDescent="0.35">
      <c r="D28" s="8"/>
      <c r="E28" s="8"/>
      <c r="F28" s="8"/>
      <c r="G28" s="8"/>
      <c r="H28" s="8"/>
      <c r="I28" s="8"/>
      <c r="J28" s="8"/>
      <c r="K28" s="8"/>
      <c r="L28" s="8"/>
      <c r="M28" s="8"/>
      <c r="N28" s="8"/>
      <c r="O28" s="8"/>
      <c r="P28" s="8"/>
      <c r="Q28" s="8"/>
      <c r="R28" s="8"/>
      <c r="S28" s="8"/>
      <c r="T28" s="8"/>
      <c r="U28" s="8"/>
      <c r="V28" s="8"/>
      <c r="W28" s="8"/>
      <c r="X28" s="8"/>
      <c r="Y28" s="8"/>
      <c r="Z28" s="8"/>
      <c r="AA28" s="10"/>
      <c r="AB28" s="10"/>
      <c r="AC28" s="10"/>
      <c r="AD28" s="10"/>
    </row>
    <row r="30" spans="1:30" x14ac:dyDescent="0.35">
      <c r="A30" t="s">
        <v>27</v>
      </c>
    </row>
    <row r="32" spans="1:30" x14ac:dyDescent="0.35">
      <c r="D32" s="5"/>
      <c r="E32" s="5"/>
      <c r="F32" s="5"/>
      <c r="G32" s="5"/>
      <c r="H32" s="5"/>
      <c r="I32" s="4" t="s">
        <v>28</v>
      </c>
      <c r="J32" s="4"/>
      <c r="K32" s="4"/>
      <c r="L32" s="4"/>
      <c r="M32" s="5" t="s">
        <v>29</v>
      </c>
      <c r="N32" s="5"/>
      <c r="O32" s="5"/>
      <c r="P32" s="5"/>
      <c r="Q32" s="5" t="s">
        <v>30</v>
      </c>
      <c r="R32" s="5"/>
      <c r="S32" s="5"/>
      <c r="T32" s="5"/>
      <c r="U32" s="5"/>
      <c r="W32" s="3" t="s">
        <v>31</v>
      </c>
      <c r="X32" s="3"/>
      <c r="Y32" s="3"/>
      <c r="Z32" s="3"/>
      <c r="AA32" s="3"/>
      <c r="AB32" s="3"/>
      <c r="AC32" s="3"/>
      <c r="AD32" s="3"/>
    </row>
    <row r="33" spans="4:30" x14ac:dyDescent="0.35">
      <c r="D33" s="5"/>
      <c r="E33" s="5"/>
      <c r="F33" s="5"/>
      <c r="G33" s="5"/>
      <c r="H33" s="5"/>
      <c r="I33" s="4"/>
      <c r="J33" s="4"/>
      <c r="K33" s="4"/>
      <c r="L33" s="4"/>
      <c r="M33" s="5"/>
      <c r="N33" s="5"/>
      <c r="O33" s="5"/>
      <c r="P33" s="5"/>
      <c r="Q33" s="5"/>
      <c r="R33" s="5"/>
      <c r="S33" s="5"/>
      <c r="T33" s="5"/>
      <c r="U33" s="5"/>
      <c r="W33" s="3"/>
      <c r="X33" s="3"/>
      <c r="Y33" s="3"/>
      <c r="Z33" s="3"/>
      <c r="AA33" s="3"/>
      <c r="AB33" s="3"/>
      <c r="AC33" s="3"/>
      <c r="AD33" s="3"/>
    </row>
    <row r="34" spans="4:30" x14ac:dyDescent="0.35">
      <c r="D34" s="11" t="s">
        <v>32</v>
      </c>
      <c r="E34" s="11"/>
      <c r="F34" s="11"/>
      <c r="G34" s="5" t="s">
        <v>33</v>
      </c>
      <c r="H34" s="5"/>
      <c r="I34" s="12" t="s">
        <v>34</v>
      </c>
      <c r="J34" s="61"/>
      <c r="K34" s="61"/>
      <c r="L34" s="61"/>
      <c r="M34" s="14" t="s">
        <v>35</v>
      </c>
      <c r="N34" s="15"/>
      <c r="O34" s="59"/>
      <c r="P34" s="60"/>
      <c r="Q34" s="63"/>
      <c r="R34" s="63"/>
      <c r="S34" s="63"/>
      <c r="T34" s="63"/>
      <c r="U34" s="63"/>
      <c r="W34" s="3"/>
      <c r="X34" s="3"/>
      <c r="Y34" s="3"/>
      <c r="Z34" s="3"/>
      <c r="AA34" s="3"/>
      <c r="AB34" s="3"/>
      <c r="AC34" s="3"/>
      <c r="AD34" s="3"/>
    </row>
    <row r="35" spans="4:30" x14ac:dyDescent="0.35">
      <c r="D35" s="11"/>
      <c r="E35" s="11"/>
      <c r="F35" s="11"/>
      <c r="G35" s="5" t="s">
        <v>36</v>
      </c>
      <c r="H35" s="5"/>
      <c r="I35" s="12" t="s">
        <v>37</v>
      </c>
      <c r="J35" s="61"/>
      <c r="K35" s="61"/>
      <c r="L35" s="61"/>
      <c r="M35" s="14" t="s">
        <v>38</v>
      </c>
      <c r="N35" s="15"/>
      <c r="O35" s="59"/>
      <c r="P35" s="60"/>
      <c r="Q35" s="63"/>
      <c r="R35" s="63"/>
      <c r="S35" s="63"/>
      <c r="T35" s="63"/>
      <c r="U35" s="63"/>
      <c r="W35" s="3"/>
      <c r="X35" s="3"/>
      <c r="Y35" s="3"/>
      <c r="Z35" s="3"/>
      <c r="AA35" s="3"/>
      <c r="AB35" s="3"/>
      <c r="AC35" s="3"/>
      <c r="AD35" s="3"/>
    </row>
    <row r="36" spans="4:30" x14ac:dyDescent="0.35">
      <c r="D36" s="18" t="s">
        <v>115</v>
      </c>
      <c r="E36" s="11"/>
      <c r="F36" s="11"/>
      <c r="G36" s="5" t="s">
        <v>39</v>
      </c>
      <c r="H36" s="5"/>
      <c r="I36" s="12" t="s">
        <v>17</v>
      </c>
      <c r="J36" s="16">
        <v>0</v>
      </c>
      <c r="K36" s="16"/>
      <c r="L36" s="17"/>
      <c r="M36" s="14" t="s">
        <v>40</v>
      </c>
      <c r="N36" s="15"/>
      <c r="O36" s="59"/>
      <c r="P36" s="60"/>
      <c r="Q36" s="63"/>
      <c r="R36" s="63"/>
      <c r="S36" s="63"/>
      <c r="T36" s="63"/>
      <c r="U36" s="63"/>
      <c r="W36" s="3"/>
      <c r="X36" s="3"/>
      <c r="Y36" s="3"/>
      <c r="Z36" s="3"/>
      <c r="AA36" s="3"/>
      <c r="AB36" s="3"/>
      <c r="AC36" s="3"/>
      <c r="AD36" s="3"/>
    </row>
    <row r="37" spans="4:30" ht="15" customHeight="1" x14ac:dyDescent="0.35">
      <c r="D37" s="11"/>
      <c r="E37" s="11"/>
      <c r="F37" s="11"/>
      <c r="G37" s="5" t="s">
        <v>41</v>
      </c>
      <c r="H37" s="5"/>
      <c r="I37" s="12" t="s">
        <v>42</v>
      </c>
      <c r="J37" s="61"/>
      <c r="K37" s="61"/>
      <c r="L37" s="61"/>
      <c r="M37" s="14" t="s">
        <v>43</v>
      </c>
      <c r="N37" s="15"/>
      <c r="O37" s="59"/>
      <c r="P37" s="60"/>
      <c r="Q37" s="63"/>
      <c r="R37" s="63"/>
      <c r="S37" s="63"/>
      <c r="T37" s="63"/>
      <c r="U37" s="63"/>
      <c r="W37" s="3" t="s">
        <v>44</v>
      </c>
      <c r="X37" s="3"/>
      <c r="Y37" s="3"/>
      <c r="Z37" s="3"/>
      <c r="AA37" s="3"/>
      <c r="AB37" s="3"/>
      <c r="AC37" s="3"/>
      <c r="AD37" s="3"/>
    </row>
    <row r="38" spans="4:30" x14ac:dyDescent="0.35">
      <c r="D38" s="11"/>
      <c r="E38" s="11"/>
      <c r="F38" s="11"/>
      <c r="G38" s="5" t="s">
        <v>45</v>
      </c>
      <c r="H38" s="5"/>
      <c r="I38" s="12" t="s">
        <v>17</v>
      </c>
      <c r="J38" s="16" t="s">
        <v>17</v>
      </c>
      <c r="K38" s="16"/>
      <c r="L38" s="17"/>
      <c r="M38" s="14" t="s">
        <v>46</v>
      </c>
      <c r="N38" s="15"/>
      <c r="O38" s="16">
        <f>IFERROR(O36+O37,"")</f>
        <v>0</v>
      </c>
      <c r="P38" s="17"/>
      <c r="Q38" s="63"/>
      <c r="R38" s="63"/>
      <c r="S38" s="63"/>
      <c r="T38" s="63"/>
      <c r="U38" s="63"/>
      <c r="W38" s="3"/>
      <c r="X38" s="3"/>
      <c r="Y38" s="3"/>
      <c r="Z38" s="3"/>
      <c r="AA38" s="3"/>
      <c r="AB38" s="3"/>
      <c r="AC38" s="3"/>
      <c r="AD38" s="3"/>
    </row>
    <row r="39" spans="4:30" x14ac:dyDescent="0.35">
      <c r="D39" s="19" t="s">
        <v>47</v>
      </c>
      <c r="E39" s="20"/>
      <c r="F39" s="21"/>
      <c r="G39" s="14" t="s">
        <v>48</v>
      </c>
      <c r="H39" s="17"/>
      <c r="I39" s="12" t="s">
        <v>49</v>
      </c>
      <c r="J39" s="61"/>
      <c r="K39" s="61"/>
      <c r="L39" s="61"/>
      <c r="M39" s="14" t="s">
        <v>50</v>
      </c>
      <c r="N39" s="15"/>
      <c r="O39" s="59"/>
      <c r="P39" s="60"/>
      <c r="Q39" s="63"/>
      <c r="R39" s="63"/>
      <c r="S39" s="63"/>
      <c r="T39" s="63"/>
      <c r="U39" s="63"/>
      <c r="W39" s="3"/>
      <c r="X39" s="3"/>
      <c r="Y39" s="3"/>
      <c r="Z39" s="3"/>
      <c r="AA39" s="3"/>
      <c r="AB39" s="3"/>
      <c r="AC39" s="3"/>
      <c r="AD39" s="3"/>
    </row>
    <row r="40" spans="4:30" x14ac:dyDescent="0.35">
      <c r="D40" s="22"/>
      <c r="E40" s="9"/>
      <c r="F40" s="23"/>
      <c r="G40" s="14" t="s">
        <v>51</v>
      </c>
      <c r="H40" s="17"/>
      <c r="I40" s="12" t="s">
        <v>52</v>
      </c>
      <c r="J40" s="61"/>
      <c r="K40" s="61"/>
      <c r="L40" s="61"/>
      <c r="M40" s="14" t="s">
        <v>53</v>
      </c>
      <c r="N40" s="15"/>
      <c r="O40" s="59"/>
      <c r="P40" s="60"/>
      <c r="Q40" s="63"/>
      <c r="R40" s="63"/>
      <c r="S40" s="63"/>
      <c r="T40" s="63"/>
      <c r="U40" s="63"/>
      <c r="W40" s="3"/>
      <c r="X40" s="3"/>
      <c r="Y40" s="3"/>
      <c r="Z40" s="3"/>
      <c r="AA40" s="3"/>
      <c r="AB40" s="3"/>
      <c r="AC40" s="3"/>
      <c r="AD40" s="3"/>
    </row>
    <row r="41" spans="4:30" x14ac:dyDescent="0.35">
      <c r="D41" s="24"/>
      <c r="E41" s="25"/>
      <c r="F41" s="26"/>
      <c r="G41" s="14" t="s">
        <v>54</v>
      </c>
      <c r="H41" s="17"/>
      <c r="I41" s="12" t="s">
        <v>55</v>
      </c>
      <c r="J41" s="61"/>
      <c r="K41" s="61"/>
      <c r="L41" s="61"/>
      <c r="M41" s="14" t="s">
        <v>56</v>
      </c>
      <c r="N41" s="15"/>
      <c r="O41" s="59"/>
      <c r="P41" s="60"/>
      <c r="Q41" s="63"/>
      <c r="R41" s="63"/>
      <c r="S41" s="63"/>
      <c r="T41" s="63"/>
      <c r="U41" s="63"/>
      <c r="W41" s="3"/>
      <c r="X41" s="3"/>
      <c r="Y41" s="3"/>
      <c r="Z41" s="3"/>
      <c r="AA41" s="3"/>
      <c r="AB41" s="3"/>
      <c r="AC41" s="3"/>
      <c r="AD41" s="3"/>
    </row>
    <row r="42" spans="4:30" ht="11.25" customHeight="1" x14ac:dyDescent="0.35">
      <c r="D42" s="11" t="s">
        <v>57</v>
      </c>
      <c r="E42" s="11"/>
      <c r="F42" s="11"/>
      <c r="G42" s="11"/>
      <c r="H42" s="11"/>
      <c r="I42" s="12" t="s">
        <v>58</v>
      </c>
      <c r="J42" s="62"/>
      <c r="K42" s="62"/>
      <c r="L42" s="62"/>
      <c r="M42" s="14" t="s">
        <v>59</v>
      </c>
      <c r="N42" s="15"/>
      <c r="O42" s="78">
        <f>O38-O34-O35-O39-O40-O41-O44-O43</f>
        <v>0</v>
      </c>
      <c r="P42" s="79"/>
      <c r="Q42" s="63"/>
      <c r="R42" s="63"/>
      <c r="S42" s="63"/>
      <c r="T42" s="63"/>
      <c r="U42" s="63"/>
      <c r="W42" s="27" t="s">
        <v>60</v>
      </c>
      <c r="X42" s="27"/>
      <c r="Y42" s="27"/>
      <c r="Z42" s="27"/>
      <c r="AA42" s="27"/>
      <c r="AB42" s="27"/>
      <c r="AC42" s="27"/>
      <c r="AD42" s="27"/>
    </row>
    <row r="43" spans="4:30" x14ac:dyDescent="0.35">
      <c r="D43" s="11" t="s">
        <v>61</v>
      </c>
      <c r="E43" s="11"/>
      <c r="F43" s="11"/>
      <c r="G43" s="5" t="s">
        <v>39</v>
      </c>
      <c r="H43" s="5"/>
      <c r="I43" s="12" t="s">
        <v>17</v>
      </c>
      <c r="J43" s="5" t="s">
        <v>17</v>
      </c>
      <c r="K43" s="5"/>
      <c r="L43" s="5"/>
      <c r="M43" s="14" t="s">
        <v>62</v>
      </c>
      <c r="N43" s="15"/>
      <c r="O43" s="59"/>
      <c r="P43" s="60"/>
      <c r="Q43" s="63"/>
      <c r="R43" s="63"/>
      <c r="S43" s="63"/>
      <c r="T43" s="63"/>
      <c r="U43" s="63"/>
      <c r="W43" s="27"/>
      <c r="X43" s="27"/>
      <c r="Y43" s="27"/>
      <c r="Z43" s="27"/>
      <c r="AA43" s="27"/>
      <c r="AB43" s="27"/>
      <c r="AC43" s="27"/>
      <c r="AD43" s="27"/>
    </row>
    <row r="44" spans="4:30" x14ac:dyDescent="0.35">
      <c r="D44" s="11"/>
      <c r="E44" s="11"/>
      <c r="F44" s="11"/>
      <c r="G44" s="5" t="s">
        <v>41</v>
      </c>
      <c r="H44" s="5"/>
      <c r="I44" s="12" t="s">
        <v>17</v>
      </c>
      <c r="J44" s="5" t="s">
        <v>17</v>
      </c>
      <c r="K44" s="5"/>
      <c r="L44" s="5"/>
      <c r="M44" s="14" t="s">
        <v>63</v>
      </c>
      <c r="N44" s="15"/>
      <c r="O44" s="59"/>
      <c r="P44" s="60"/>
      <c r="Q44" s="63"/>
      <c r="R44" s="63"/>
      <c r="S44" s="63"/>
      <c r="T44" s="63"/>
      <c r="U44" s="63"/>
      <c r="W44" s="27"/>
      <c r="X44" s="27"/>
      <c r="Y44" s="27"/>
      <c r="Z44" s="27"/>
      <c r="AA44" s="27"/>
      <c r="AB44" s="27"/>
      <c r="AC44" s="27"/>
      <c r="AD44" s="27"/>
    </row>
    <row r="45" spans="4:30" x14ac:dyDescent="0.35">
      <c r="D45" s="28" t="s">
        <v>12</v>
      </c>
      <c r="E45" s="29" t="s">
        <v>64</v>
      </c>
      <c r="F45" s="29"/>
      <c r="G45" s="29"/>
      <c r="H45" s="29"/>
      <c r="I45" s="29"/>
      <c r="J45" s="29"/>
      <c r="K45" s="29"/>
      <c r="L45" s="29"/>
      <c r="M45" s="29"/>
      <c r="N45" s="29"/>
      <c r="O45" s="29"/>
      <c r="P45" s="29"/>
      <c r="Q45" s="29"/>
      <c r="R45" s="29"/>
      <c r="S45" s="29"/>
      <c r="T45" s="29"/>
      <c r="U45" s="29"/>
      <c r="W45" s="27"/>
      <c r="X45" s="27"/>
      <c r="Y45" s="27"/>
      <c r="Z45" s="27"/>
      <c r="AA45" s="27"/>
      <c r="AB45" s="27"/>
      <c r="AC45" s="27"/>
      <c r="AD45" s="27"/>
    </row>
    <row r="46" spans="4:30" x14ac:dyDescent="0.35">
      <c r="D46" s="30"/>
      <c r="E46" s="31"/>
      <c r="F46" s="31"/>
      <c r="G46" s="31"/>
      <c r="H46" s="31"/>
      <c r="I46" s="31"/>
      <c r="J46" s="31"/>
      <c r="K46" s="31"/>
      <c r="L46" s="31"/>
      <c r="M46" s="31"/>
      <c r="N46" s="31"/>
      <c r="O46" s="31"/>
      <c r="P46" s="31"/>
      <c r="Q46" s="31"/>
      <c r="R46" s="31"/>
      <c r="S46" s="31"/>
      <c r="T46" s="31"/>
      <c r="U46" s="31"/>
    </row>
    <row r="47" spans="4:30" x14ac:dyDescent="0.35">
      <c r="D47" s="30" t="s">
        <v>18</v>
      </c>
      <c r="E47" s="32" t="s">
        <v>65</v>
      </c>
    </row>
    <row r="48" spans="4:30" x14ac:dyDescent="0.35">
      <c r="D48" s="30"/>
      <c r="E48" s="32"/>
    </row>
    <row r="49" spans="1:30" x14ac:dyDescent="0.35">
      <c r="A49" t="s">
        <v>66</v>
      </c>
    </row>
    <row r="51" spans="1:30" x14ac:dyDescent="0.35">
      <c r="B51" s="3" t="s">
        <v>67</v>
      </c>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row>
    <row r="52" spans="1:30" x14ac:dyDescent="0.35">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row>
    <row r="54" spans="1:30" x14ac:dyDescent="0.35">
      <c r="B54" s="9" t="s">
        <v>68</v>
      </c>
      <c r="C54" s="9"/>
      <c r="D54" s="25" t="s">
        <v>114</v>
      </c>
      <c r="E54" s="25"/>
      <c r="F54" s="25"/>
      <c r="G54" s="25"/>
      <c r="H54" s="25"/>
      <c r="I54" s="25"/>
      <c r="J54" s="25"/>
      <c r="K54" s="25"/>
      <c r="L54" s="9" t="s">
        <v>69</v>
      </c>
      <c r="M54" s="25" t="str">
        <f>IFERROR(O36+O37&amp;"－"&amp;O39+O40+O41&amp;"－"&amp;O43+O44&amp;"－"&amp;O34+O35,"")</f>
        <v>0－0－0－0</v>
      </c>
      <c r="N54" s="25"/>
      <c r="O54" s="25"/>
      <c r="P54" s="25"/>
      <c r="Q54" s="25"/>
      <c r="R54" s="25"/>
      <c r="S54" s="25"/>
      <c r="T54" s="9" t="s">
        <v>70</v>
      </c>
      <c r="U54" s="33" t="str">
        <f>IFERROR(ROUND((O36+O37-(O39+O40+O41)-(O43+O44)-(O34+O35))/M55,4),"")</f>
        <v/>
      </c>
      <c r="V54" s="33"/>
      <c r="W54" s="33"/>
      <c r="X54" s="9" t="s">
        <v>71</v>
      </c>
      <c r="Y54" s="9"/>
    </row>
    <row r="55" spans="1:30" x14ac:dyDescent="0.35">
      <c r="B55" s="9"/>
      <c r="C55" s="9"/>
      <c r="D55" s="20" t="s">
        <v>58</v>
      </c>
      <c r="E55" s="20"/>
      <c r="F55" s="20"/>
      <c r="G55" s="20"/>
      <c r="H55" s="20"/>
      <c r="I55" s="20"/>
      <c r="J55" s="20"/>
      <c r="K55" s="20"/>
      <c r="L55" s="9"/>
      <c r="M55" s="20">
        <f>J42</f>
        <v>0</v>
      </c>
      <c r="N55" s="20"/>
      <c r="O55" s="20"/>
      <c r="P55" s="20"/>
      <c r="Q55" s="20"/>
      <c r="R55" s="20"/>
      <c r="S55" s="20"/>
      <c r="T55" s="9"/>
      <c r="U55" s="33"/>
      <c r="V55" s="33"/>
      <c r="W55" s="33"/>
      <c r="X55" s="9"/>
      <c r="Y55" s="9"/>
    </row>
    <row r="57" spans="1:30" x14ac:dyDescent="0.35">
      <c r="R57" s="3" t="s">
        <v>72</v>
      </c>
      <c r="S57" s="3"/>
      <c r="T57" s="3"/>
      <c r="U57" s="3"/>
      <c r="V57" s="3"/>
      <c r="W57" s="3"/>
      <c r="X57" s="3"/>
      <c r="Y57" s="3"/>
      <c r="Z57" s="3"/>
      <c r="AA57" s="3"/>
      <c r="AB57" s="3"/>
      <c r="AC57" s="3"/>
      <c r="AD57" s="3"/>
    </row>
    <row r="58" spans="1:30" x14ac:dyDescent="0.35">
      <c r="R58" s="3"/>
      <c r="S58" s="3"/>
      <c r="T58" s="3"/>
      <c r="U58" s="3"/>
      <c r="V58" s="3"/>
      <c r="W58" s="3"/>
      <c r="X58" s="3"/>
      <c r="Y58" s="3"/>
      <c r="Z58" s="3"/>
      <c r="AA58" s="3"/>
      <c r="AB58" s="3"/>
      <c r="AC58" s="3"/>
      <c r="AD58" s="3"/>
    </row>
    <row r="59" spans="1:30" x14ac:dyDescent="0.35">
      <c r="R59" s="3"/>
      <c r="S59" s="3"/>
      <c r="T59" s="3"/>
      <c r="U59" s="3"/>
      <c r="V59" s="3"/>
      <c r="W59" s="3"/>
      <c r="X59" s="3"/>
      <c r="Y59" s="3"/>
      <c r="Z59" s="3"/>
      <c r="AA59" s="3"/>
      <c r="AB59" s="3"/>
      <c r="AC59" s="3"/>
      <c r="AD59" s="3"/>
    </row>
    <row r="60" spans="1:30" x14ac:dyDescent="0.35">
      <c r="R60" s="3"/>
      <c r="S60" s="3"/>
      <c r="T60" s="3"/>
      <c r="U60" s="3"/>
      <c r="V60" s="3"/>
      <c r="W60" s="3"/>
      <c r="X60" s="3"/>
      <c r="Y60" s="3"/>
      <c r="Z60" s="3"/>
      <c r="AA60" s="3"/>
      <c r="AB60" s="3"/>
      <c r="AC60" s="3"/>
      <c r="AD60" s="3"/>
    </row>
    <row r="61" spans="1:30" x14ac:dyDescent="0.35">
      <c r="R61" s="3" t="s">
        <v>73</v>
      </c>
      <c r="S61" s="3"/>
      <c r="T61" s="3"/>
      <c r="U61" s="3"/>
      <c r="V61" s="3"/>
      <c r="W61" s="3"/>
      <c r="X61" s="3"/>
      <c r="Y61" s="3"/>
      <c r="Z61" s="3"/>
      <c r="AA61" s="3"/>
      <c r="AB61" s="3"/>
      <c r="AC61" s="3"/>
      <c r="AD61" s="3"/>
    </row>
    <row r="62" spans="1:30" x14ac:dyDescent="0.35">
      <c r="R62" s="3"/>
      <c r="S62" s="3"/>
      <c r="T62" s="3"/>
      <c r="U62" s="3"/>
      <c r="V62" s="3"/>
      <c r="W62" s="3"/>
      <c r="X62" s="3"/>
      <c r="Y62" s="3"/>
      <c r="Z62" s="3"/>
      <c r="AA62" s="3"/>
      <c r="AB62" s="3"/>
      <c r="AC62" s="3"/>
      <c r="AD62" s="3"/>
    </row>
    <row r="70" spans="1:41" x14ac:dyDescent="0.35">
      <c r="A70" t="s">
        <v>74</v>
      </c>
    </row>
    <row r="71" spans="1:41" x14ac:dyDescent="0.35">
      <c r="AF71" s="34"/>
      <c r="AG71" s="34"/>
      <c r="AH71" s="34"/>
      <c r="AI71" s="34"/>
      <c r="AJ71" s="34"/>
      <c r="AK71" s="34"/>
      <c r="AL71" s="34"/>
      <c r="AM71" s="34"/>
      <c r="AN71" s="34"/>
      <c r="AO71" s="34"/>
    </row>
    <row r="72" spans="1:41" x14ac:dyDescent="0.35">
      <c r="B72" t="s">
        <v>75</v>
      </c>
      <c r="AF72" s="34"/>
      <c r="AG72" s="34"/>
      <c r="AH72" s="34"/>
      <c r="AI72" s="34"/>
      <c r="AJ72" s="34"/>
      <c r="AK72" s="34"/>
      <c r="AL72" s="34"/>
      <c r="AM72" s="34"/>
      <c r="AN72" s="34"/>
      <c r="AO72" s="34"/>
    </row>
    <row r="73" spans="1:41" x14ac:dyDescent="0.35">
      <c r="AF73" s="34"/>
      <c r="AG73" s="34"/>
      <c r="AH73" s="34"/>
      <c r="AI73" s="34"/>
      <c r="AJ73" s="34"/>
      <c r="AK73" s="34"/>
      <c r="AL73" s="34"/>
      <c r="AM73" s="34"/>
      <c r="AN73" s="34"/>
      <c r="AO73" s="34"/>
    </row>
    <row r="74" spans="1:41" x14ac:dyDescent="0.35">
      <c r="A74" s="28"/>
      <c r="C74" s="5" t="s">
        <v>76</v>
      </c>
      <c r="D74" s="5"/>
      <c r="E74" s="5" t="s">
        <v>77</v>
      </c>
      <c r="F74" s="5"/>
      <c r="G74" s="5" t="s">
        <v>78</v>
      </c>
      <c r="H74" s="5"/>
      <c r="Q74" s="35"/>
      <c r="R74" s="5" t="s">
        <v>79</v>
      </c>
      <c r="S74" s="5"/>
      <c r="T74" s="5" t="s">
        <v>76</v>
      </c>
      <c r="U74" s="5"/>
      <c r="V74" s="5" t="s">
        <v>77</v>
      </c>
      <c r="W74" s="5"/>
      <c r="Y74" t="s">
        <v>80</v>
      </c>
      <c r="AF74" s="34"/>
      <c r="AG74" s="34"/>
      <c r="AH74" s="36"/>
      <c r="AI74" s="37"/>
      <c r="AJ74" s="37"/>
      <c r="AK74" s="37"/>
      <c r="AL74" s="37"/>
      <c r="AM74" s="37"/>
      <c r="AN74" s="34"/>
      <c r="AO74" s="34"/>
    </row>
    <row r="75" spans="1:41" x14ac:dyDescent="0.35">
      <c r="A75" s="34">
        <v>1</v>
      </c>
      <c r="B75" s="38" t="s">
        <v>34</v>
      </c>
      <c r="C75" s="39">
        <f>VLOOKUP(B75,$I$34:$P$44,2,FALSE)</f>
        <v>0</v>
      </c>
      <c r="D75" s="39"/>
      <c r="E75" s="40">
        <f>VLOOKUP(B75,$I$34:$P$44,7,FALSE)</f>
        <v>0</v>
      </c>
      <c r="F75" s="40"/>
      <c r="G75" s="40">
        <f>VLOOKUP(I75,$C$75:$K$80,9,FALSE)</f>
        <v>1</v>
      </c>
      <c r="H75" s="40"/>
      <c r="I75" s="41">
        <f t="shared" ref="I75:I80" si="0">IFERROR(VLOOKUP(SMALL($C$75:$D$80,A75),$C$75:$F$80,1,FALSE),"")</f>
        <v>0</v>
      </c>
      <c r="J75" s="42"/>
      <c r="K75" s="34">
        <v>1</v>
      </c>
      <c r="L75" s="28"/>
      <c r="M75" s="28"/>
      <c r="N75" s="28"/>
      <c r="O75" s="28"/>
      <c r="P75" s="34" t="str">
        <f>B75</f>
        <v>Lｆ</v>
      </c>
      <c r="Q75" s="38" t="str">
        <f>IF(VLOOKUP(I75,$C$75:$F$80,3,FALSE)&lt;0,"R2","P"&amp;M77)</f>
        <v>P1</v>
      </c>
      <c r="R75" s="5" t="str">
        <f>VLOOKUP(I75,$C$75:$Q$80,14,FALSE)</f>
        <v>Lｆ</v>
      </c>
      <c r="S75" s="5"/>
      <c r="T75" s="13">
        <f>VLOOKUP(R75,$B$75:$D$80,2,FALSE)</f>
        <v>0</v>
      </c>
      <c r="U75" s="13"/>
      <c r="V75" s="5">
        <f>VLOOKUP(R75,$B$75:$F$80,4,FALSE)</f>
        <v>0</v>
      </c>
      <c r="W75" s="5"/>
      <c r="Y75" t="s">
        <v>81</v>
      </c>
      <c r="AA75" s="9" t="str">
        <f>IF(O36="","",(O36-O43)*-1)</f>
        <v/>
      </c>
      <c r="AB75" s="9"/>
      <c r="AC75" t="s">
        <v>82</v>
      </c>
      <c r="AF75" s="34"/>
      <c r="AG75" s="34"/>
      <c r="AH75" s="36"/>
      <c r="AI75" s="37"/>
      <c r="AJ75" s="37"/>
      <c r="AK75" s="37"/>
      <c r="AL75" s="37"/>
      <c r="AM75" s="37"/>
      <c r="AN75" s="34"/>
      <c r="AO75" s="34"/>
    </row>
    <row r="76" spans="1:41" x14ac:dyDescent="0.35">
      <c r="A76" s="34">
        <v>2</v>
      </c>
      <c r="B76" s="38" t="s">
        <v>37</v>
      </c>
      <c r="C76" s="39">
        <f t="shared" ref="C76:C80" si="1">VLOOKUP(B76,$I$34:$P$44,2,FALSE)</f>
        <v>0</v>
      </c>
      <c r="D76" s="39"/>
      <c r="E76" s="40">
        <f t="shared" ref="E76:E80" si="2">VLOOKUP(B76,$I$34:$P$44,7,FALSE)</f>
        <v>0</v>
      </c>
      <c r="F76" s="40"/>
      <c r="G76" s="40">
        <f t="shared" ref="G76:G78" si="3">VLOOKUP(I76,$C$75:$K$80,9,FALSE)</f>
        <v>1</v>
      </c>
      <c r="H76" s="40"/>
      <c r="I76" s="41">
        <f t="shared" si="0"/>
        <v>0</v>
      </c>
      <c r="J76" s="42"/>
      <c r="K76" s="34">
        <v>2</v>
      </c>
      <c r="L76" s="43" t="s">
        <v>83</v>
      </c>
      <c r="M76" s="44"/>
      <c r="N76" s="44"/>
      <c r="O76" s="44"/>
      <c r="P76" s="34" t="str">
        <f t="shared" ref="P76:P80" si="4">B76</f>
        <v>Lｒ</v>
      </c>
      <c r="Q76" s="38" t="str">
        <f t="shared" ref="Q76:Q79" si="5">IF(VLOOKUP(I76,$C$75:$F$80,3,FALSE)&lt;0,"R2","P"&amp;M78)</f>
        <v>P2</v>
      </c>
      <c r="R76" s="5" t="str">
        <f t="shared" ref="R76:R79" si="6">VLOOKUP(I76,$C$75:$Q$80,14,FALSE)</f>
        <v>Lｆ</v>
      </c>
      <c r="S76" s="5"/>
      <c r="T76" s="13">
        <f t="shared" ref="T76:T79" si="7">VLOOKUP(R76,$B$75:$D$80,2,FALSE)</f>
        <v>0</v>
      </c>
      <c r="U76" s="13"/>
      <c r="V76" s="5">
        <f t="shared" ref="V76:V78" si="8">VLOOKUP(R76,$B$75:$F$80,4,FALSE)</f>
        <v>0</v>
      </c>
      <c r="W76" s="5"/>
      <c r="Y76" t="s">
        <v>84</v>
      </c>
      <c r="AF76" s="34"/>
      <c r="AG76" s="34"/>
      <c r="AH76" s="36"/>
      <c r="AI76" s="37"/>
      <c r="AJ76" s="37"/>
      <c r="AK76" s="37"/>
      <c r="AL76" s="37"/>
      <c r="AM76" s="37"/>
      <c r="AN76" s="34"/>
      <c r="AO76" s="34"/>
    </row>
    <row r="77" spans="1:41" ht="14.25" customHeight="1" x14ac:dyDescent="0.35">
      <c r="A77" s="34">
        <v>3</v>
      </c>
      <c r="B77" s="38" t="s">
        <v>42</v>
      </c>
      <c r="C77" s="39">
        <f>VLOOKUP(B77,$I$34:$P$44,2,FALSE)</f>
        <v>0</v>
      </c>
      <c r="D77" s="39"/>
      <c r="E77" s="40">
        <f>-1*(VLOOKUP(B77,$I$34:$P$44,7,FALSE)-O44)</f>
        <v>0</v>
      </c>
      <c r="F77" s="40"/>
      <c r="G77" s="40">
        <f t="shared" si="3"/>
        <v>1</v>
      </c>
      <c r="H77" s="40"/>
      <c r="I77" s="41">
        <f t="shared" si="0"/>
        <v>0</v>
      </c>
      <c r="J77" s="42"/>
      <c r="K77" s="34">
        <v>3</v>
      </c>
      <c r="L77" s="45"/>
      <c r="M77" s="45">
        <f>IF(V75&lt;0,"",1)</f>
        <v>1</v>
      </c>
      <c r="N77" s="45"/>
      <c r="O77" s="45"/>
      <c r="P77" s="45" t="str">
        <f t="shared" si="4"/>
        <v>L</v>
      </c>
      <c r="Q77" s="38" t="str">
        <f t="shared" si="5"/>
        <v>P3</v>
      </c>
      <c r="R77" s="5" t="str">
        <f t="shared" si="6"/>
        <v>Lｆ</v>
      </c>
      <c r="S77" s="5"/>
      <c r="T77" s="13">
        <f t="shared" si="7"/>
        <v>0</v>
      </c>
      <c r="U77" s="13"/>
      <c r="V77" s="5">
        <f t="shared" si="8"/>
        <v>0</v>
      </c>
      <c r="W77" s="5"/>
      <c r="Y77" s="27" t="s">
        <v>85</v>
      </c>
      <c r="Z77" s="27"/>
      <c r="AA77" s="27"/>
      <c r="AB77" s="27"/>
      <c r="AC77" s="27"/>
      <c r="AD77" s="27"/>
      <c r="AF77" s="34"/>
      <c r="AG77" s="34"/>
      <c r="AH77" s="36"/>
      <c r="AI77" s="37"/>
      <c r="AJ77" s="37"/>
      <c r="AK77" s="37"/>
      <c r="AL77" s="37"/>
      <c r="AM77" s="37"/>
      <c r="AN77" s="34"/>
      <c r="AO77" s="34"/>
    </row>
    <row r="78" spans="1:41" x14ac:dyDescent="0.35">
      <c r="A78" s="34">
        <v>4</v>
      </c>
      <c r="B78" s="38" t="s">
        <v>49</v>
      </c>
      <c r="C78" s="39">
        <f t="shared" si="1"/>
        <v>0</v>
      </c>
      <c r="D78" s="39"/>
      <c r="E78" s="40">
        <f t="shared" si="2"/>
        <v>0</v>
      </c>
      <c r="F78" s="40"/>
      <c r="G78" s="40">
        <f t="shared" si="3"/>
        <v>1</v>
      </c>
      <c r="H78" s="40"/>
      <c r="I78" s="41">
        <f t="shared" si="0"/>
        <v>0</v>
      </c>
      <c r="J78" s="42"/>
      <c r="K78" s="34">
        <v>4</v>
      </c>
      <c r="L78" s="45"/>
      <c r="M78" s="45">
        <f>IF(V76&lt;0,"",N78+1)</f>
        <v>2</v>
      </c>
      <c r="N78" s="45">
        <f>M77</f>
        <v>1</v>
      </c>
      <c r="O78" s="45"/>
      <c r="P78" s="45" t="str">
        <f t="shared" si="4"/>
        <v>Le1</v>
      </c>
      <c r="Q78" s="38" t="str">
        <f t="shared" si="5"/>
        <v>P4</v>
      </c>
      <c r="R78" s="5" t="str">
        <f t="shared" si="6"/>
        <v>Lｆ</v>
      </c>
      <c r="S78" s="5"/>
      <c r="T78" s="13">
        <f t="shared" si="7"/>
        <v>0</v>
      </c>
      <c r="U78" s="13"/>
      <c r="V78" s="5">
        <f t="shared" si="8"/>
        <v>0</v>
      </c>
      <c r="W78" s="5"/>
      <c r="Y78" s="27"/>
      <c r="Z78" s="27"/>
      <c r="AA78" s="27"/>
      <c r="AB78" s="27"/>
      <c r="AC78" s="27"/>
      <c r="AD78" s="27"/>
      <c r="AF78" s="34"/>
      <c r="AG78" s="34"/>
      <c r="AH78" s="36"/>
      <c r="AI78" s="37"/>
      <c r="AJ78" s="37"/>
      <c r="AK78" s="37"/>
      <c r="AL78" s="37"/>
      <c r="AM78" s="37"/>
      <c r="AN78" s="34"/>
      <c r="AO78" s="34"/>
    </row>
    <row r="79" spans="1:41" x14ac:dyDescent="0.35">
      <c r="A79" s="34">
        <v>5</v>
      </c>
      <c r="B79" s="38" t="s">
        <v>52</v>
      </c>
      <c r="C79" s="39">
        <f t="shared" si="1"/>
        <v>0</v>
      </c>
      <c r="D79" s="39"/>
      <c r="E79" s="40">
        <f t="shared" si="2"/>
        <v>0</v>
      </c>
      <c r="F79" s="40"/>
      <c r="G79" s="40">
        <f>VLOOKUP(I79,$C$75:$K$80,9,FALSE)</f>
        <v>1</v>
      </c>
      <c r="H79" s="40"/>
      <c r="I79" s="41">
        <f t="shared" si="0"/>
        <v>0</v>
      </c>
      <c r="J79" s="42"/>
      <c r="K79" s="34">
        <v>5</v>
      </c>
      <c r="L79" s="45"/>
      <c r="M79" s="45">
        <f t="shared" ref="M79:M81" si="9">IF(V77&lt;0,"",N79+1)</f>
        <v>3</v>
      </c>
      <c r="N79" s="45">
        <f>MAX(M77:M78)</f>
        <v>2</v>
      </c>
      <c r="O79" s="45"/>
      <c r="P79" s="45" t="str">
        <f t="shared" si="4"/>
        <v>Le2</v>
      </c>
      <c r="Q79" s="38" t="str">
        <f t="shared" si="5"/>
        <v>P5</v>
      </c>
      <c r="R79" s="5" t="str">
        <f t="shared" si="6"/>
        <v>Lｆ</v>
      </c>
      <c r="S79" s="5"/>
      <c r="T79" s="13">
        <f t="shared" si="7"/>
        <v>0</v>
      </c>
      <c r="U79" s="13"/>
      <c r="V79" s="5">
        <f>VLOOKUP(R79,$B$75:$F$80,4,FALSE)</f>
        <v>0</v>
      </c>
      <c r="W79" s="5"/>
      <c r="Y79" s="27"/>
      <c r="Z79" s="27"/>
      <c r="AA79" s="27"/>
      <c r="AB79" s="27"/>
      <c r="AC79" s="27"/>
      <c r="AD79" s="27"/>
      <c r="AF79" s="34"/>
      <c r="AG79" s="34"/>
      <c r="AH79" s="36"/>
      <c r="AI79" s="37"/>
      <c r="AJ79" s="37"/>
      <c r="AK79" s="37"/>
      <c r="AL79" s="37"/>
      <c r="AM79" s="37"/>
      <c r="AN79" s="34"/>
      <c r="AO79" s="34"/>
    </row>
    <row r="80" spans="1:41" x14ac:dyDescent="0.35">
      <c r="A80" s="34">
        <v>6</v>
      </c>
      <c r="B80" s="38" t="s">
        <v>55</v>
      </c>
      <c r="C80" s="39">
        <f t="shared" si="1"/>
        <v>0</v>
      </c>
      <c r="D80" s="39"/>
      <c r="E80" s="40">
        <f t="shared" si="2"/>
        <v>0</v>
      </c>
      <c r="F80" s="40"/>
      <c r="G80" s="40">
        <f>IFERROR(VLOOKUP(I80,$C$75:$K$80,9,FALSE),"")</f>
        <v>1</v>
      </c>
      <c r="H80" s="40"/>
      <c r="I80" s="41">
        <f t="shared" si="0"/>
        <v>0</v>
      </c>
      <c r="J80" s="42"/>
      <c r="K80" s="34">
        <v>6</v>
      </c>
      <c r="L80" s="45"/>
      <c r="M80" s="45">
        <f t="shared" si="9"/>
        <v>4</v>
      </c>
      <c r="N80" s="45">
        <f>MAX(M77:M79)</f>
        <v>3</v>
      </c>
      <c r="O80" s="45"/>
      <c r="P80" s="45" t="str">
        <f t="shared" si="4"/>
        <v>Le3</v>
      </c>
      <c r="Q80" s="38" t="str">
        <f>IFERROR(IF(VLOOKUP(I80,$C$75:$F$80,3,FALSE)&lt;0,"R2","P"&amp;M95),"")</f>
        <v>P6</v>
      </c>
      <c r="R80" s="5" t="str">
        <f>IFERROR(VLOOKUP(I80,$C$75:$Q$80,14,FALSE),"")</f>
        <v>Lｆ</v>
      </c>
      <c r="S80" s="5"/>
      <c r="T80" s="13">
        <f>IFERROR(VLOOKUP(R80,$B$75:$D$80,2,FALSE),"")</f>
        <v>0</v>
      </c>
      <c r="U80" s="13"/>
      <c r="V80" s="5">
        <f>IFERROR(VLOOKUP(R80,$B$75:$F$80,4,FALSE),"")</f>
        <v>0</v>
      </c>
      <c r="W80" s="5"/>
      <c r="Y80" s="27"/>
      <c r="Z80" s="27"/>
      <c r="AA80" s="27"/>
      <c r="AB80" s="27"/>
      <c r="AC80" s="27"/>
      <c r="AD80" s="27"/>
      <c r="AF80" s="34"/>
      <c r="AG80" s="34"/>
      <c r="AH80" s="34"/>
      <c r="AI80" s="34"/>
      <c r="AJ80" s="34"/>
      <c r="AK80" s="34"/>
      <c r="AL80" s="34"/>
      <c r="AM80" s="34"/>
      <c r="AN80" s="34"/>
      <c r="AO80" s="34"/>
    </row>
    <row r="81" spans="1:41" x14ac:dyDescent="0.35">
      <c r="A81" s="28"/>
      <c r="G81" s="9"/>
      <c r="H81" s="9"/>
      <c r="I81" s="34"/>
      <c r="J81" s="34"/>
      <c r="K81" s="34"/>
      <c r="L81" s="45"/>
      <c r="M81" s="45">
        <f t="shared" si="9"/>
        <v>5</v>
      </c>
      <c r="N81" s="45">
        <f>MAX(M77:M80)</f>
        <v>4</v>
      </c>
      <c r="O81" s="45"/>
      <c r="P81" s="45"/>
      <c r="AF81" s="34"/>
      <c r="AG81" s="34"/>
      <c r="AH81" s="34"/>
      <c r="AI81" s="34"/>
      <c r="AJ81" s="34"/>
      <c r="AK81" s="34"/>
      <c r="AL81" s="34"/>
      <c r="AM81" s="34"/>
      <c r="AN81" s="34"/>
      <c r="AO81" s="34"/>
    </row>
    <row r="82" spans="1:41" x14ac:dyDescent="0.35">
      <c r="I82" s="34"/>
      <c r="J82" s="34"/>
      <c r="K82" s="34"/>
      <c r="L82" s="45"/>
      <c r="M82" s="45"/>
      <c r="N82" s="45"/>
      <c r="O82" s="45"/>
      <c r="P82" s="45"/>
      <c r="AF82" s="34"/>
      <c r="AG82" s="34"/>
      <c r="AH82" s="34"/>
      <c r="AI82" s="34"/>
      <c r="AJ82" s="34"/>
      <c r="AK82" s="34"/>
      <c r="AL82" s="34"/>
      <c r="AM82" s="34"/>
      <c r="AN82" s="34"/>
      <c r="AO82" s="34"/>
    </row>
    <row r="83" spans="1:41" x14ac:dyDescent="0.35">
      <c r="A83" t="s">
        <v>86</v>
      </c>
      <c r="M83" s="34"/>
      <c r="N83" s="34"/>
      <c r="AF83" s="34"/>
      <c r="AG83" s="34"/>
      <c r="AH83" s="34"/>
      <c r="AI83" s="34"/>
      <c r="AJ83" s="34"/>
      <c r="AK83" s="34"/>
      <c r="AL83" s="34"/>
      <c r="AM83" s="34"/>
      <c r="AN83" s="34"/>
      <c r="AO83" s="34"/>
    </row>
    <row r="84" spans="1:41" x14ac:dyDescent="0.35">
      <c r="M84" s="34"/>
      <c r="N84" s="34"/>
    </row>
    <row r="85" spans="1:41" x14ac:dyDescent="0.35">
      <c r="B85" t="s">
        <v>87</v>
      </c>
      <c r="E85" s="46" t="s">
        <v>88</v>
      </c>
      <c r="F85" s="47"/>
      <c r="G85" s="47"/>
      <c r="H85" s="47"/>
      <c r="I85" s="47" t="s">
        <v>89</v>
      </c>
      <c r="J85" s="47"/>
      <c r="K85" s="47"/>
      <c r="L85" s="47"/>
      <c r="M85" s="34"/>
      <c r="N85" s="34"/>
      <c r="O85" t="s">
        <v>90</v>
      </c>
    </row>
    <row r="86" spans="1:41" x14ac:dyDescent="0.35">
      <c r="E86" s="14" t="str">
        <f>Q75</f>
        <v>P1</v>
      </c>
      <c r="F86" s="16"/>
      <c r="G86" s="16" t="str">
        <f>"( "&amp;R75&amp;" )"</f>
        <v>( Lｆ )</v>
      </c>
      <c r="H86" s="17"/>
      <c r="I86" s="68"/>
      <c r="J86" s="68"/>
      <c r="K86" s="68"/>
      <c r="L86" s="68"/>
      <c r="M86" s="34"/>
      <c r="N86" s="34"/>
    </row>
    <row r="87" spans="1:41" x14ac:dyDescent="0.35">
      <c r="E87" s="14" t="str">
        <f t="shared" ref="E87:E91" si="10">Q76</f>
        <v>P2</v>
      </c>
      <c r="F87" s="16"/>
      <c r="G87" s="16" t="str">
        <f t="shared" ref="G87:G90" si="11">"( "&amp;R76&amp;" )"</f>
        <v>( Lｆ )</v>
      </c>
      <c r="H87" s="17"/>
      <c r="I87" s="68"/>
      <c r="J87" s="68"/>
      <c r="K87" s="68"/>
      <c r="L87" s="68"/>
      <c r="M87" s="34"/>
      <c r="N87" s="34"/>
      <c r="O87" t="s">
        <v>91</v>
      </c>
    </row>
    <row r="88" spans="1:41" x14ac:dyDescent="0.35">
      <c r="E88" s="14" t="str">
        <f t="shared" si="10"/>
        <v>P3</v>
      </c>
      <c r="F88" s="16"/>
      <c r="G88" s="16" t="str">
        <f t="shared" si="11"/>
        <v>( Lｆ )</v>
      </c>
      <c r="H88" s="17"/>
      <c r="I88" s="68"/>
      <c r="J88" s="68"/>
      <c r="K88" s="68"/>
      <c r="L88" s="68"/>
      <c r="M88" s="34"/>
      <c r="N88" s="34"/>
    </row>
    <row r="89" spans="1:41" x14ac:dyDescent="0.35">
      <c r="E89" s="14" t="str">
        <f t="shared" si="10"/>
        <v>P4</v>
      </c>
      <c r="F89" s="16"/>
      <c r="G89" s="16" t="str">
        <f t="shared" si="11"/>
        <v>( Lｆ )</v>
      </c>
      <c r="H89" s="17"/>
      <c r="I89" s="68"/>
      <c r="J89" s="68"/>
      <c r="K89" s="68"/>
      <c r="L89" s="68"/>
      <c r="M89" s="34"/>
      <c r="N89" s="34"/>
    </row>
    <row r="90" spans="1:41" x14ac:dyDescent="0.35">
      <c r="E90" s="14" t="str">
        <f t="shared" si="10"/>
        <v>P5</v>
      </c>
      <c r="F90" s="16"/>
      <c r="G90" s="16" t="str">
        <f t="shared" si="11"/>
        <v>( Lｆ )</v>
      </c>
      <c r="H90" s="17"/>
      <c r="I90" s="68"/>
      <c r="J90" s="68"/>
      <c r="K90" s="68"/>
      <c r="L90" s="68"/>
      <c r="M90" s="34"/>
      <c r="N90" s="34"/>
    </row>
    <row r="91" spans="1:41" x14ac:dyDescent="0.35">
      <c r="E91" s="14" t="str">
        <f t="shared" si="10"/>
        <v>P6</v>
      </c>
      <c r="F91" s="16"/>
      <c r="G91" s="16" t="str">
        <f>IF(R80="","","( "&amp;R80&amp;" )")</f>
        <v>( Lｆ )</v>
      </c>
      <c r="H91" s="17"/>
      <c r="I91" s="68"/>
      <c r="J91" s="68"/>
      <c r="K91" s="68"/>
      <c r="L91" s="68"/>
      <c r="M91" s="34"/>
      <c r="N91" s="34"/>
    </row>
    <row r="92" spans="1:41" x14ac:dyDescent="0.35">
      <c r="E92" s="57"/>
      <c r="F92" s="57"/>
      <c r="G92" s="57"/>
      <c r="H92" s="57"/>
      <c r="I92" s="58"/>
      <c r="J92" s="58"/>
      <c r="K92" s="58"/>
      <c r="L92" s="58"/>
      <c r="M92" s="34"/>
      <c r="N92" s="34"/>
    </row>
    <row r="93" spans="1:41" x14ac:dyDescent="0.35">
      <c r="E93" s="57"/>
      <c r="F93" s="57"/>
      <c r="G93" s="57"/>
      <c r="H93" s="57"/>
      <c r="I93" s="58"/>
      <c r="J93" s="58"/>
      <c r="K93" s="58"/>
      <c r="L93" s="58"/>
      <c r="M93" s="34"/>
      <c r="N93" s="34"/>
    </row>
    <row r="94" spans="1:41" x14ac:dyDescent="0.35">
      <c r="M94" s="34"/>
      <c r="N94" s="34"/>
    </row>
    <row r="95" spans="1:41" x14ac:dyDescent="0.35">
      <c r="M95" s="34">
        <f>IF(V80&lt;0,"",N95+1)</f>
        <v>6</v>
      </c>
      <c r="N95" s="34">
        <f>MAX(M77:M81)</f>
        <v>5</v>
      </c>
    </row>
    <row r="96" spans="1:41" x14ac:dyDescent="0.35">
      <c r="M96" s="34"/>
      <c r="N96" s="34"/>
    </row>
    <row r="97" spans="1:56" x14ac:dyDescent="0.35">
      <c r="A97" s="48" t="s">
        <v>92</v>
      </c>
      <c r="B97" s="48"/>
      <c r="C97" s="48"/>
      <c r="D97" s="48"/>
      <c r="E97" s="48"/>
      <c r="F97" s="48"/>
      <c r="G97" s="48"/>
      <c r="K97" t="s">
        <v>93</v>
      </c>
      <c r="P97" s="9" t="str">
        <f>U54</f>
        <v/>
      </c>
      <c r="Q97" s="9"/>
      <c r="R97" s="9"/>
      <c r="S97" s="64" t="s">
        <v>94</v>
      </c>
      <c r="T97" s="64"/>
    </row>
    <row r="98" spans="1:56" x14ac:dyDescent="0.35">
      <c r="A98" s="49"/>
      <c r="B98" s="49"/>
      <c r="C98" s="49"/>
      <c r="D98" s="49"/>
      <c r="E98" s="49"/>
      <c r="F98" s="49"/>
      <c r="G98" s="49"/>
      <c r="BD98" s="32"/>
    </row>
    <row r="99" spans="1:56" s="32" customFormat="1" ht="10.5" customHeight="1" x14ac:dyDescent="0.35">
      <c r="A99" s="50"/>
      <c r="B99" s="46"/>
      <c r="C99" s="46"/>
      <c r="D99" s="51" t="s">
        <v>95</v>
      </c>
      <c r="E99" s="51"/>
      <c r="F99" s="51" t="s">
        <v>119</v>
      </c>
      <c r="G99" s="47"/>
      <c r="H99" s="46" t="s">
        <v>77</v>
      </c>
      <c r="I99" s="46"/>
      <c r="J99" s="52" t="s">
        <v>96</v>
      </c>
      <c r="K99" s="52"/>
      <c r="L99" s="52"/>
      <c r="M99" s="52"/>
      <c r="N99" s="47" t="s">
        <v>97</v>
      </c>
      <c r="O99" s="47"/>
      <c r="P99" s="47"/>
      <c r="Q99" s="51" t="s">
        <v>118</v>
      </c>
      <c r="R99" s="47"/>
      <c r="S99" s="47"/>
      <c r="T99" s="51" t="s">
        <v>98</v>
      </c>
      <c r="U99" s="47"/>
      <c r="V99" s="47"/>
      <c r="W99" s="51" t="s">
        <v>99</v>
      </c>
      <c r="X99" s="47"/>
      <c r="Y99" s="47"/>
      <c r="Z99" s="47" t="s">
        <v>87</v>
      </c>
      <c r="AA99" s="47"/>
      <c r="AB99" s="47" t="s">
        <v>100</v>
      </c>
      <c r="AC99" s="47"/>
      <c r="AD99" s="53"/>
    </row>
    <row r="100" spans="1:56" s="32" customFormat="1" x14ac:dyDescent="0.35">
      <c r="B100" s="46"/>
      <c r="C100" s="46"/>
      <c r="D100" s="51"/>
      <c r="E100" s="51"/>
      <c r="F100" s="47"/>
      <c r="G100" s="47"/>
      <c r="H100" s="46"/>
      <c r="I100" s="46"/>
      <c r="J100" s="52"/>
      <c r="K100" s="52"/>
      <c r="L100" s="52"/>
      <c r="M100" s="52"/>
      <c r="N100" s="47"/>
      <c r="O100" s="47"/>
      <c r="P100" s="47"/>
      <c r="Q100" s="47"/>
      <c r="R100" s="47"/>
      <c r="S100" s="47"/>
      <c r="T100" s="47"/>
      <c r="U100" s="47"/>
      <c r="V100" s="47"/>
      <c r="W100" s="47"/>
      <c r="X100" s="47"/>
      <c r="Y100" s="47"/>
      <c r="Z100" s="47"/>
      <c r="AA100" s="47"/>
      <c r="AB100" s="47"/>
      <c r="AC100" s="47"/>
      <c r="BD100"/>
    </row>
    <row r="101" spans="1:56" x14ac:dyDescent="0.35">
      <c r="B101" s="5" t="s">
        <v>40</v>
      </c>
      <c r="C101" s="5"/>
      <c r="D101" s="13">
        <v>0</v>
      </c>
      <c r="E101" s="5"/>
      <c r="F101" s="5"/>
      <c r="G101" s="5"/>
      <c r="H101" s="5" t="str">
        <f>AA75</f>
        <v/>
      </c>
      <c r="I101" s="5"/>
      <c r="J101" s="5"/>
      <c r="K101" s="5"/>
      <c r="L101" s="5"/>
      <c r="M101" s="5"/>
      <c r="N101" s="5">
        <v>0</v>
      </c>
      <c r="O101" s="5"/>
      <c r="P101" s="5"/>
      <c r="Q101" s="5"/>
      <c r="R101" s="5"/>
      <c r="S101" s="5"/>
      <c r="T101" s="5"/>
      <c r="U101" s="5"/>
      <c r="V101" s="5"/>
      <c r="W101" s="13">
        <v>0</v>
      </c>
      <c r="X101" s="13"/>
      <c r="Y101" s="13"/>
      <c r="Z101" s="5" t="s">
        <v>17</v>
      </c>
      <c r="AA101" s="5"/>
      <c r="AB101" s="5" t="s">
        <v>17</v>
      </c>
      <c r="AC101" s="5"/>
    </row>
    <row r="102" spans="1:56" x14ac:dyDescent="0.35">
      <c r="B102" s="5"/>
      <c r="C102" s="5"/>
      <c r="D102" s="5"/>
      <c r="E102" s="5"/>
      <c r="F102" s="13">
        <f>D103-D101</f>
        <v>0</v>
      </c>
      <c r="G102" s="5"/>
      <c r="H102" s="5"/>
      <c r="I102" s="5"/>
      <c r="J102" s="5"/>
      <c r="K102" s="5"/>
      <c r="L102" s="5"/>
      <c r="M102" s="5"/>
      <c r="N102" s="54" t="str">
        <f>H101</f>
        <v/>
      </c>
      <c r="O102" s="54"/>
      <c r="P102" s="54"/>
      <c r="Q102" s="54" t="str">
        <f>IF($P$97="","",($P$97*F102^2/2))</f>
        <v/>
      </c>
      <c r="R102" s="54"/>
      <c r="S102" s="54"/>
      <c r="T102" s="54" t="e">
        <f>IF(P97="",F102*N102,F102*N102+Q102)</f>
        <v>#VALUE!</v>
      </c>
      <c r="U102" s="54"/>
      <c r="V102" s="54"/>
      <c r="W102" s="13"/>
      <c r="X102" s="13"/>
      <c r="Y102" s="13"/>
      <c r="Z102" s="5"/>
      <c r="AA102" s="5"/>
      <c r="AB102" s="5"/>
      <c r="AC102" s="5"/>
    </row>
    <row r="103" spans="1:56" x14ac:dyDescent="0.35">
      <c r="B103" s="5" t="str">
        <f>Q75</f>
        <v>P1</v>
      </c>
      <c r="C103" s="5"/>
      <c r="D103" s="13">
        <f>T75</f>
        <v>0</v>
      </c>
      <c r="E103" s="5"/>
      <c r="F103" s="5"/>
      <c r="G103" s="5"/>
      <c r="H103" s="5">
        <f>V75</f>
        <v>0</v>
      </c>
      <c r="I103" s="5"/>
      <c r="J103" s="55" t="str">
        <f>IF($P$97="","",F102*$P$97)</f>
        <v/>
      </c>
      <c r="K103" s="55"/>
      <c r="L103" s="55"/>
      <c r="M103" s="55"/>
      <c r="N103" s="54" t="str">
        <f>IF($P$97="","",N102+J103)</f>
        <v/>
      </c>
      <c r="O103" s="54"/>
      <c r="P103" s="54"/>
      <c r="Q103" s="54"/>
      <c r="R103" s="54"/>
      <c r="S103" s="54"/>
      <c r="T103" s="54"/>
      <c r="U103" s="54"/>
      <c r="V103" s="54"/>
      <c r="W103" s="13" t="e">
        <f>W101+T102</f>
        <v>#VALUE!</v>
      </c>
      <c r="X103" s="13"/>
      <c r="Y103" s="13"/>
      <c r="Z103" s="5" t="str">
        <f>IF(I86="","",I86)</f>
        <v/>
      </c>
      <c r="AA103" s="5"/>
      <c r="AB103" s="5" t="str">
        <f>IF(Z103="","",ROUND(ABS(W103)/Z103,2))</f>
        <v/>
      </c>
      <c r="AC103" s="5"/>
    </row>
    <row r="104" spans="1:56" x14ac:dyDescent="0.35">
      <c r="B104" s="5"/>
      <c r="C104" s="5"/>
      <c r="D104" s="5"/>
      <c r="E104" s="5"/>
      <c r="F104" s="13">
        <f t="shared" ref="F104" si="12">D105-D103</f>
        <v>0</v>
      </c>
      <c r="G104" s="5"/>
      <c r="H104" s="5"/>
      <c r="I104" s="5"/>
      <c r="J104" s="55"/>
      <c r="K104" s="55"/>
      <c r="L104" s="55"/>
      <c r="M104" s="55"/>
      <c r="N104" s="54" t="e">
        <f>IF(J103="",N102+H103,N103+H103)</f>
        <v>#VALUE!</v>
      </c>
      <c r="O104" s="54"/>
      <c r="P104" s="54"/>
      <c r="Q104" s="54" t="str">
        <f t="shared" ref="Q104" si="13">IF($P$97="","",($P$97*F104^2/2))</f>
        <v/>
      </c>
      <c r="R104" s="54"/>
      <c r="S104" s="54"/>
      <c r="T104" s="54" t="e">
        <f>IF(P97="",F104*N104,F104*N104+Q104)</f>
        <v>#VALUE!</v>
      </c>
      <c r="U104" s="54"/>
      <c r="V104" s="54"/>
      <c r="W104" s="13"/>
      <c r="X104" s="13"/>
      <c r="Y104" s="13"/>
      <c r="Z104" s="5"/>
      <c r="AA104" s="5"/>
      <c r="AB104" s="5"/>
      <c r="AC104" s="5"/>
    </row>
    <row r="105" spans="1:56" x14ac:dyDescent="0.35">
      <c r="B105" s="5" t="str">
        <f>Q76</f>
        <v>P2</v>
      </c>
      <c r="C105" s="5"/>
      <c r="D105" s="13">
        <f>T76</f>
        <v>0</v>
      </c>
      <c r="E105" s="5"/>
      <c r="F105" s="5"/>
      <c r="G105" s="5"/>
      <c r="H105" s="5">
        <f>V76</f>
        <v>0</v>
      </c>
      <c r="I105" s="5"/>
      <c r="J105" s="55" t="str">
        <f t="shared" ref="J105" si="14">IF($P$97="","",F104*$P$97)</f>
        <v/>
      </c>
      <c r="K105" s="55"/>
      <c r="L105" s="55"/>
      <c r="M105" s="55"/>
      <c r="N105" s="54" t="str">
        <f>IF($P$97="","",N104+J105)</f>
        <v/>
      </c>
      <c r="O105" s="54"/>
      <c r="P105" s="54"/>
      <c r="Q105" s="54"/>
      <c r="R105" s="54"/>
      <c r="S105" s="54"/>
      <c r="T105" s="54"/>
      <c r="U105" s="54"/>
      <c r="V105" s="54"/>
      <c r="W105" s="13" t="e">
        <f t="shared" ref="W105" si="15">W103+T104</f>
        <v>#VALUE!</v>
      </c>
      <c r="X105" s="13"/>
      <c r="Y105" s="13"/>
      <c r="Z105" s="5" t="str">
        <f>IF(I87="","",I87)</f>
        <v/>
      </c>
      <c r="AA105" s="5"/>
      <c r="AB105" s="5" t="str">
        <f t="shared" ref="AB105" si="16">IF(Z105="","",ROUND(ABS(W105)/Z105,2))</f>
        <v/>
      </c>
      <c r="AC105" s="5"/>
    </row>
    <row r="106" spans="1:56" x14ac:dyDescent="0.35">
      <c r="B106" s="5"/>
      <c r="C106" s="5"/>
      <c r="D106" s="5"/>
      <c r="E106" s="5"/>
      <c r="F106" s="13">
        <f t="shared" ref="F106" si="17">D107-D105</f>
        <v>0</v>
      </c>
      <c r="G106" s="5"/>
      <c r="H106" s="5"/>
      <c r="I106" s="5"/>
      <c r="J106" s="55"/>
      <c r="K106" s="55"/>
      <c r="L106" s="55"/>
      <c r="M106" s="55"/>
      <c r="N106" s="54" t="e">
        <f>IF(J105="",N104+H105,N105+H105)</f>
        <v>#VALUE!</v>
      </c>
      <c r="O106" s="54"/>
      <c r="P106" s="54"/>
      <c r="Q106" s="54" t="str">
        <f t="shared" ref="Q106" si="18">IF($P$97="","",($P$97*F106^2/2))</f>
        <v/>
      </c>
      <c r="R106" s="54"/>
      <c r="S106" s="54"/>
      <c r="T106" s="54" t="e">
        <f>IF(P97="",F106*N106,F106*N106+Q106)</f>
        <v>#VALUE!</v>
      </c>
      <c r="U106" s="54"/>
      <c r="V106" s="54"/>
      <c r="W106" s="13"/>
      <c r="X106" s="13"/>
      <c r="Y106" s="13"/>
      <c r="Z106" s="5"/>
      <c r="AA106" s="5"/>
      <c r="AB106" s="5"/>
      <c r="AC106" s="5"/>
    </row>
    <row r="107" spans="1:56" x14ac:dyDescent="0.35">
      <c r="B107" s="5" t="str">
        <f>Q77</f>
        <v>P3</v>
      </c>
      <c r="C107" s="5"/>
      <c r="D107" s="13">
        <f>T77</f>
        <v>0</v>
      </c>
      <c r="E107" s="5"/>
      <c r="F107" s="5"/>
      <c r="G107" s="5"/>
      <c r="H107" s="5">
        <f>V77</f>
        <v>0</v>
      </c>
      <c r="I107" s="5"/>
      <c r="J107" s="55" t="str">
        <f t="shared" ref="J107" si="19">IF($P$97="","",F106*$P$97)</f>
        <v/>
      </c>
      <c r="K107" s="55"/>
      <c r="L107" s="55"/>
      <c r="M107" s="55"/>
      <c r="N107" s="54" t="str">
        <f>IF($P$97="","",N106+J107)</f>
        <v/>
      </c>
      <c r="O107" s="54"/>
      <c r="P107" s="54"/>
      <c r="Q107" s="54"/>
      <c r="R107" s="54"/>
      <c r="S107" s="54"/>
      <c r="T107" s="54"/>
      <c r="U107" s="54"/>
      <c r="V107" s="54"/>
      <c r="W107" s="13" t="e">
        <f t="shared" ref="W107" si="20">W105+T106</f>
        <v>#VALUE!</v>
      </c>
      <c r="X107" s="13"/>
      <c r="Y107" s="13"/>
      <c r="Z107" s="5" t="str">
        <f>IF(I88="","",I88)</f>
        <v/>
      </c>
      <c r="AA107" s="5"/>
      <c r="AB107" s="5" t="str">
        <f t="shared" ref="AB107" si="21">IF(Z107="","",ROUND(ABS(W107)/Z107,2))</f>
        <v/>
      </c>
      <c r="AC107" s="5"/>
    </row>
    <row r="108" spans="1:56" x14ac:dyDescent="0.35">
      <c r="B108" s="5"/>
      <c r="C108" s="5"/>
      <c r="D108" s="5"/>
      <c r="E108" s="5"/>
      <c r="F108" s="13">
        <f t="shared" ref="F108" si="22">D109-D107</f>
        <v>0</v>
      </c>
      <c r="G108" s="5"/>
      <c r="H108" s="5"/>
      <c r="I108" s="5"/>
      <c r="J108" s="55"/>
      <c r="K108" s="55"/>
      <c r="L108" s="55"/>
      <c r="M108" s="55"/>
      <c r="N108" s="54" t="e">
        <f>IF(J107="",N106+H107,N107+H107)</f>
        <v>#VALUE!</v>
      </c>
      <c r="O108" s="54"/>
      <c r="P108" s="54"/>
      <c r="Q108" s="54" t="str">
        <f t="shared" ref="Q108" si="23">IF($P$97="","",($P$97*F108^2/2))</f>
        <v/>
      </c>
      <c r="R108" s="54"/>
      <c r="S108" s="54"/>
      <c r="T108" s="54" t="e">
        <f>IF(P97="",F108*N108,F108*N108+Q108)</f>
        <v>#VALUE!</v>
      </c>
      <c r="U108" s="54"/>
      <c r="V108" s="54"/>
      <c r="W108" s="13"/>
      <c r="X108" s="13"/>
      <c r="Y108" s="13"/>
      <c r="Z108" s="5"/>
      <c r="AA108" s="5"/>
      <c r="AB108" s="5"/>
      <c r="AC108" s="5"/>
    </row>
    <row r="109" spans="1:56" x14ac:dyDescent="0.35">
      <c r="B109" s="5" t="str">
        <f>Q78</f>
        <v>P4</v>
      </c>
      <c r="C109" s="5"/>
      <c r="D109" s="13">
        <f>T78</f>
        <v>0</v>
      </c>
      <c r="E109" s="5"/>
      <c r="F109" s="5"/>
      <c r="G109" s="5"/>
      <c r="H109" s="5">
        <f>V78</f>
        <v>0</v>
      </c>
      <c r="I109" s="5"/>
      <c r="J109" s="55" t="str">
        <f t="shared" ref="J109" si="24">IF($P$97="","",F108*$P$97)</f>
        <v/>
      </c>
      <c r="K109" s="55"/>
      <c r="L109" s="55"/>
      <c r="M109" s="55"/>
      <c r="N109" s="54" t="str">
        <f>IF($P$97="","",N108+J109)</f>
        <v/>
      </c>
      <c r="O109" s="54"/>
      <c r="P109" s="54"/>
      <c r="Q109" s="54"/>
      <c r="R109" s="54"/>
      <c r="S109" s="54"/>
      <c r="T109" s="54"/>
      <c r="U109" s="54"/>
      <c r="V109" s="54"/>
      <c r="W109" s="13" t="e">
        <f t="shared" ref="W109" si="25">W107+T108</f>
        <v>#VALUE!</v>
      </c>
      <c r="X109" s="13"/>
      <c r="Y109" s="13"/>
      <c r="Z109" s="5" t="str">
        <f>IF(I89="","",I89)</f>
        <v/>
      </c>
      <c r="AA109" s="5"/>
      <c r="AB109" s="5" t="str">
        <f t="shared" ref="AB109" si="26">IF(Z109="","",ROUND(ABS(W109)/Z109,2))</f>
        <v/>
      </c>
      <c r="AC109" s="5"/>
    </row>
    <row r="110" spans="1:56" x14ac:dyDescent="0.35">
      <c r="B110" s="5"/>
      <c r="C110" s="5"/>
      <c r="D110" s="5"/>
      <c r="E110" s="5"/>
      <c r="F110" s="13">
        <f t="shared" ref="F110" si="27">D111-D109</f>
        <v>0</v>
      </c>
      <c r="G110" s="5"/>
      <c r="H110" s="5"/>
      <c r="I110" s="5"/>
      <c r="J110" s="55"/>
      <c r="K110" s="55"/>
      <c r="L110" s="55"/>
      <c r="M110" s="55"/>
      <c r="N110" s="54" t="e">
        <f>IF(J109="",N108+H109,N109+H109)</f>
        <v>#VALUE!</v>
      </c>
      <c r="O110" s="54"/>
      <c r="P110" s="54"/>
      <c r="Q110" s="54" t="str">
        <f t="shared" ref="Q110" si="28">IF($P$97="","",($P$97*F110^2/2))</f>
        <v/>
      </c>
      <c r="R110" s="54"/>
      <c r="S110" s="54"/>
      <c r="T110" s="54" t="e">
        <f>IF(P97="",F110*N110,F110*N110+Q110)</f>
        <v>#VALUE!</v>
      </c>
      <c r="U110" s="54"/>
      <c r="V110" s="54"/>
      <c r="W110" s="13"/>
      <c r="X110" s="13"/>
      <c r="Y110" s="13"/>
      <c r="Z110" s="5"/>
      <c r="AA110" s="5"/>
      <c r="AB110" s="5"/>
      <c r="AC110" s="5"/>
    </row>
    <row r="111" spans="1:56" x14ac:dyDescent="0.35">
      <c r="B111" s="5" t="str">
        <f>Q79</f>
        <v>P5</v>
      </c>
      <c r="C111" s="5"/>
      <c r="D111" s="13">
        <f>T79</f>
        <v>0</v>
      </c>
      <c r="E111" s="5"/>
      <c r="F111" s="5"/>
      <c r="G111" s="5"/>
      <c r="H111" s="5">
        <f>V79</f>
        <v>0</v>
      </c>
      <c r="I111" s="5"/>
      <c r="J111" s="55" t="str">
        <f t="shared" ref="J111" si="29">IF($P$97="","",F110*$P$97)</f>
        <v/>
      </c>
      <c r="K111" s="55"/>
      <c r="L111" s="55"/>
      <c r="M111" s="55"/>
      <c r="N111" s="54" t="str">
        <f>IF($P$97="","",N110+J111)</f>
        <v/>
      </c>
      <c r="O111" s="54"/>
      <c r="P111" s="54"/>
      <c r="Q111" s="54"/>
      <c r="R111" s="54"/>
      <c r="S111" s="54"/>
      <c r="T111" s="54"/>
      <c r="U111" s="54"/>
      <c r="V111" s="54"/>
      <c r="W111" s="13" t="e">
        <f t="shared" ref="W111" si="30">W109+T110</f>
        <v>#VALUE!</v>
      </c>
      <c r="X111" s="13"/>
      <c r="Y111" s="13"/>
      <c r="Z111" s="5" t="str">
        <f>IF(I90="","",I90)</f>
        <v/>
      </c>
      <c r="AA111" s="5"/>
      <c r="AB111" s="5" t="str">
        <f t="shared" ref="AB111" si="31">IF(Z111="","",ROUND(ABS(W111)/Z111,2))</f>
        <v/>
      </c>
      <c r="AC111" s="5"/>
    </row>
    <row r="112" spans="1:56" x14ac:dyDescent="0.35">
      <c r="B112" s="5"/>
      <c r="C112" s="5"/>
      <c r="D112" s="5"/>
      <c r="E112" s="5"/>
      <c r="F112" s="13">
        <f>IFERROR(D113-D111,"")</f>
        <v>0</v>
      </c>
      <c r="G112" s="5"/>
      <c r="H112" s="5"/>
      <c r="I112" s="5"/>
      <c r="J112" s="55"/>
      <c r="K112" s="55"/>
      <c r="L112" s="55"/>
      <c r="M112" s="55"/>
      <c r="N112" s="54" t="e">
        <f>IF(J111="",N110+H111,N111+H111)</f>
        <v>#VALUE!</v>
      </c>
      <c r="O112" s="54"/>
      <c r="P112" s="54"/>
      <c r="Q112" s="54" t="str">
        <f>IFERROR(IF($P$97="","",($P$97*F112^2/2)),"")</f>
        <v/>
      </c>
      <c r="R112" s="54"/>
      <c r="S112" s="54"/>
      <c r="T112" s="54" t="str">
        <f>IFERROR(IF(P97="",F112*N112,F112*N112+Q112),"")</f>
        <v/>
      </c>
      <c r="U112" s="54"/>
      <c r="V112" s="54"/>
      <c r="W112" s="13"/>
      <c r="X112" s="13"/>
      <c r="Y112" s="13"/>
      <c r="Z112" s="5"/>
      <c r="AA112" s="5"/>
      <c r="AB112" s="5"/>
      <c r="AC112" s="5"/>
    </row>
    <row r="113" spans="1:29" x14ac:dyDescent="0.35">
      <c r="B113" s="5" t="str">
        <f>Q80</f>
        <v>P6</v>
      </c>
      <c r="C113" s="5"/>
      <c r="D113" s="13">
        <f>T80</f>
        <v>0</v>
      </c>
      <c r="E113" s="5"/>
      <c r="F113" s="5"/>
      <c r="G113" s="5"/>
      <c r="H113" s="5">
        <f>V80</f>
        <v>0</v>
      </c>
      <c r="I113" s="5"/>
      <c r="J113" s="55" t="str">
        <f>IFERROR(IF($P$97="","",F112*$P$97),"")</f>
        <v/>
      </c>
      <c r="K113" s="55"/>
      <c r="L113" s="55"/>
      <c r="M113" s="55"/>
      <c r="N113" s="54" t="str">
        <f>IFERROR(IF($P$97="","",N112+J113),"")</f>
        <v/>
      </c>
      <c r="O113" s="54"/>
      <c r="P113" s="54"/>
      <c r="Q113" s="54"/>
      <c r="R113" s="54"/>
      <c r="S113" s="54"/>
      <c r="T113" s="54"/>
      <c r="U113" s="54"/>
      <c r="V113" s="54"/>
      <c r="W113" s="13" t="str">
        <f>IFERROR(W111+T112,"")</f>
        <v/>
      </c>
      <c r="X113" s="13"/>
      <c r="Y113" s="13"/>
      <c r="Z113" s="5" t="str">
        <f>IF(I91="","",I91)</f>
        <v/>
      </c>
      <c r="AA113" s="5"/>
      <c r="AB113" s="5" t="str">
        <f t="shared" ref="AB113" si="32">IF(Z113="","",ROUND(ABS(W113)/Z113,2))</f>
        <v/>
      </c>
      <c r="AC113" s="5"/>
    </row>
    <row r="114" spans="1:29" x14ac:dyDescent="0.35">
      <c r="B114" s="5"/>
      <c r="C114" s="5"/>
      <c r="D114" s="5"/>
      <c r="E114" s="5"/>
      <c r="F114" s="13">
        <f>IFERROR(D115-D113,"")</f>
        <v>0</v>
      </c>
      <c r="G114" s="5"/>
      <c r="H114" s="5"/>
      <c r="I114" s="5"/>
      <c r="J114" s="55"/>
      <c r="K114" s="55"/>
      <c r="L114" s="55"/>
      <c r="M114" s="55"/>
      <c r="N114" s="54" t="str">
        <f>IFERROR(IF(J113="",N112+H113,N113+H113),"")</f>
        <v/>
      </c>
      <c r="O114" s="54"/>
      <c r="P114" s="54"/>
      <c r="Q114" s="54" t="str">
        <f>IFERROR(IF($P$97="","",($P$97*F114^2/2)),"")</f>
        <v/>
      </c>
      <c r="R114" s="54"/>
      <c r="S114" s="54"/>
      <c r="T114" s="54" t="str">
        <f>IFERROR(IF(P97="",F114*N114,F114*N114+Q114),"")</f>
        <v/>
      </c>
      <c r="U114" s="54"/>
      <c r="V114" s="54"/>
      <c r="W114" s="13"/>
      <c r="X114" s="13"/>
      <c r="Y114" s="13"/>
      <c r="Z114" s="5"/>
      <c r="AA114" s="5"/>
      <c r="AB114" s="5"/>
      <c r="AC114" s="5"/>
    </row>
    <row r="115" spans="1:29" x14ac:dyDescent="0.35">
      <c r="B115" s="5" t="s">
        <v>116</v>
      </c>
      <c r="C115" s="5"/>
      <c r="D115" s="5">
        <f>M55</f>
        <v>0</v>
      </c>
      <c r="E115" s="5"/>
      <c r="F115" s="5"/>
      <c r="G115" s="5"/>
      <c r="H115" s="5"/>
      <c r="I115" s="5"/>
      <c r="J115" s="55" t="str">
        <f>IFERROR(IF($P$97="","",F114*$P$97),"")</f>
        <v/>
      </c>
      <c r="K115" s="55"/>
      <c r="L115" s="55"/>
      <c r="M115" s="55"/>
      <c r="N115" s="54" t="str">
        <f>IFERROR(IF($P$97="","",N114+J115),"")</f>
        <v/>
      </c>
      <c r="O115" s="54"/>
      <c r="P115" s="54"/>
      <c r="Q115" s="54"/>
      <c r="R115" s="54"/>
      <c r="S115" s="54"/>
      <c r="T115" s="54"/>
      <c r="U115" s="54"/>
      <c r="V115" s="54"/>
      <c r="W115" s="13" t="str">
        <f>IFERROR(W113+T114,"")</f>
        <v/>
      </c>
      <c r="X115" s="13"/>
      <c r="Y115" s="13"/>
      <c r="Z115" s="5" t="str">
        <f>IF(I91="","",I91)</f>
        <v/>
      </c>
      <c r="AA115" s="5"/>
      <c r="AB115" s="5" t="str">
        <f t="shared" ref="AB115" si="33">IF(Z115="","",ROUND(ABS(W115)/Z115,2))</f>
        <v/>
      </c>
      <c r="AC115" s="5"/>
    </row>
    <row r="116" spans="1:29" x14ac:dyDescent="0.35">
      <c r="B116" s="5"/>
      <c r="C116" s="5"/>
      <c r="D116" s="5"/>
      <c r="E116" s="5"/>
      <c r="H116" s="5"/>
      <c r="I116" s="5"/>
      <c r="J116" s="55"/>
      <c r="K116" s="55"/>
      <c r="L116" s="55"/>
      <c r="M116" s="55"/>
      <c r="N116" s="65"/>
      <c r="O116" s="65"/>
      <c r="P116" s="65"/>
      <c r="Q116" s="66"/>
      <c r="R116" s="67"/>
      <c r="S116" s="67"/>
      <c r="T116" s="65"/>
      <c r="U116" s="65"/>
      <c r="V116" s="65"/>
      <c r="W116" s="13"/>
      <c r="X116" s="13"/>
      <c r="Y116" s="13"/>
      <c r="Z116" s="5"/>
      <c r="AA116" s="5"/>
      <c r="AB116" s="5"/>
      <c r="AC116" s="5"/>
    </row>
    <row r="117" spans="1:29" x14ac:dyDescent="0.35">
      <c r="B117" s="57"/>
      <c r="C117" s="57"/>
      <c r="D117" s="57"/>
      <c r="E117" s="57"/>
      <c r="H117" s="57"/>
      <c r="I117" s="57"/>
      <c r="J117" s="71"/>
      <c r="K117" s="71"/>
      <c r="L117" s="71"/>
      <c r="M117" s="71"/>
      <c r="N117" s="72"/>
      <c r="O117" s="72"/>
      <c r="P117" s="72"/>
      <c r="Q117" s="72"/>
      <c r="R117" s="72"/>
      <c r="S117" s="72"/>
      <c r="T117" s="72"/>
      <c r="U117" s="72"/>
      <c r="V117" s="72"/>
      <c r="W117" s="57"/>
      <c r="X117" s="57"/>
      <c r="Y117" s="57"/>
      <c r="Z117" s="57"/>
      <c r="AA117" s="57"/>
      <c r="AB117" s="57"/>
      <c r="AC117" s="57"/>
    </row>
    <row r="118" spans="1:29" x14ac:dyDescent="0.35">
      <c r="A118" t="s">
        <v>101</v>
      </c>
    </row>
    <row r="120" spans="1:29" x14ac:dyDescent="0.35">
      <c r="B120" s="46" t="s">
        <v>102</v>
      </c>
      <c r="C120" s="47"/>
      <c r="D120" s="47"/>
      <c r="E120" s="47"/>
      <c r="F120" s="46" t="s">
        <v>103</v>
      </c>
      <c r="G120" s="47"/>
      <c r="H120" s="47"/>
      <c r="I120" s="46" t="s">
        <v>104</v>
      </c>
      <c r="J120" s="47"/>
      <c r="K120" s="47" t="s">
        <v>105</v>
      </c>
      <c r="L120" s="47"/>
      <c r="M120" s="47"/>
      <c r="N120" s="46" t="s">
        <v>104</v>
      </c>
      <c r="O120" s="47"/>
      <c r="R120" t="s">
        <v>106</v>
      </c>
    </row>
    <row r="121" spans="1:29" x14ac:dyDescent="0.35">
      <c r="B121" s="14" t="str">
        <f>E86</f>
        <v>P1</v>
      </c>
      <c r="C121" s="16"/>
      <c r="D121" s="16" t="str">
        <f>G86</f>
        <v>( Lｆ )</v>
      </c>
      <c r="E121" s="17"/>
      <c r="F121" s="40" t="str">
        <f>IF(AB103="","",ROUND($W$123/(2.5*AB103),2))</f>
        <v/>
      </c>
      <c r="G121" s="40"/>
      <c r="H121" s="40"/>
      <c r="I121" s="5" t="str">
        <f>IF(F121="","",IF(F121&gt;=1.6,"合","否"))</f>
        <v/>
      </c>
      <c r="J121" s="5"/>
      <c r="K121" s="5" t="str">
        <f>IF(AB103="","",ROUND($W$124/(2.5*AB103),2))</f>
        <v/>
      </c>
      <c r="L121" s="5"/>
      <c r="M121" s="5"/>
      <c r="N121" s="5" t="str">
        <f>IF(K121="","",IF(K121&gt;=1.6,"合","否"))</f>
        <v/>
      </c>
      <c r="O121" s="5"/>
    </row>
    <row r="122" spans="1:29" x14ac:dyDescent="0.35">
      <c r="B122" s="14" t="str">
        <f>E87</f>
        <v>P2</v>
      </c>
      <c r="C122" s="16"/>
      <c r="D122" s="16" t="str">
        <f>G87</f>
        <v>( Lｆ )</v>
      </c>
      <c r="E122" s="17"/>
      <c r="F122" s="40" t="str">
        <f>IF(AB105="","",ROUND($W$123/(2.5*AB105),2))</f>
        <v/>
      </c>
      <c r="G122" s="40"/>
      <c r="H122" s="40"/>
      <c r="I122" s="5" t="str">
        <f t="shared" ref="I122:I126" si="34">IF(F122="","",IF(F122&gt;=1.6,"合","否"))</f>
        <v/>
      </c>
      <c r="J122" s="5"/>
      <c r="K122" s="5" t="str">
        <f>IF(AB105="","",ROUND($W$124/(2.5*AB105),2))</f>
        <v/>
      </c>
      <c r="L122" s="5"/>
      <c r="M122" s="5"/>
      <c r="N122" s="5" t="str">
        <f t="shared" ref="N122:N126" si="35">IF(K122="","",IF(K122&gt;=1.6,"合","否"))</f>
        <v/>
      </c>
      <c r="O122" s="5"/>
      <c r="S122" s="9" t="s">
        <v>107</v>
      </c>
      <c r="T122" s="9"/>
      <c r="U122" s="69" t="s">
        <v>117</v>
      </c>
      <c r="V122" s="69"/>
      <c r="W122" s="69"/>
      <c r="X122" s="69"/>
      <c r="Y122" s="69"/>
      <c r="Z122" s="69"/>
      <c r="AA122" s="69"/>
    </row>
    <row r="123" spans="1:29" x14ac:dyDescent="0.35">
      <c r="B123" s="14" t="str">
        <f>E88</f>
        <v>P3</v>
      </c>
      <c r="C123" s="16"/>
      <c r="D123" s="16" t="str">
        <f>G88</f>
        <v>( Lｆ )</v>
      </c>
      <c r="E123" s="17"/>
      <c r="F123" s="40" t="str">
        <f>IF(AB107="","",ROUND($W$123/(2.5*AB107),2))</f>
        <v/>
      </c>
      <c r="G123" s="40"/>
      <c r="H123" s="40"/>
      <c r="I123" s="5" t="str">
        <f t="shared" si="34"/>
        <v/>
      </c>
      <c r="J123" s="5"/>
      <c r="K123" s="5" t="str">
        <f>IF(AB107="","",ROUND($W$124/(2.5*AB107),2))</f>
        <v/>
      </c>
      <c r="L123" s="5"/>
      <c r="M123" s="5"/>
      <c r="N123" s="5" t="str">
        <f t="shared" si="35"/>
        <v/>
      </c>
      <c r="O123" s="5"/>
      <c r="S123" s="56" t="s">
        <v>108</v>
      </c>
      <c r="T123" s="56"/>
      <c r="U123" s="56"/>
      <c r="W123" s="70">
        <v>94.84</v>
      </c>
      <c r="X123" s="70"/>
      <c r="Y123" t="s">
        <v>109</v>
      </c>
    </row>
    <row r="124" spans="1:29" x14ac:dyDescent="0.35">
      <c r="B124" s="14" t="str">
        <f>E89</f>
        <v>P4</v>
      </c>
      <c r="C124" s="16"/>
      <c r="D124" s="16" t="str">
        <f>G89</f>
        <v>( Lｆ )</v>
      </c>
      <c r="E124" s="17"/>
      <c r="F124" s="40" t="str">
        <f>IF(AB109="","",ROUND($W$123/(2.5*AB109),2))</f>
        <v/>
      </c>
      <c r="G124" s="40"/>
      <c r="H124" s="40"/>
      <c r="I124" s="5" t="str">
        <f t="shared" si="34"/>
        <v/>
      </c>
      <c r="J124" s="5"/>
      <c r="K124" s="5" t="str">
        <f>IF(AB109="","",ROUND($W$124/(2.5*AB109),2))</f>
        <v/>
      </c>
      <c r="L124" s="5"/>
      <c r="M124" s="5"/>
      <c r="N124" s="5" t="str">
        <f t="shared" si="35"/>
        <v/>
      </c>
      <c r="O124" s="5"/>
      <c r="S124" s="56" t="s">
        <v>110</v>
      </c>
      <c r="T124" s="56"/>
      <c r="U124" s="56"/>
      <c r="W124" s="70">
        <v>80.05</v>
      </c>
      <c r="X124" s="70"/>
      <c r="Y124" t="s">
        <v>109</v>
      </c>
    </row>
    <row r="125" spans="1:29" x14ac:dyDescent="0.35">
      <c r="B125" s="14" t="str">
        <f>E90</f>
        <v>P5</v>
      </c>
      <c r="C125" s="16"/>
      <c r="D125" s="16" t="str">
        <f>G90</f>
        <v>( Lｆ )</v>
      </c>
      <c r="E125" s="17"/>
      <c r="F125" s="40" t="str">
        <f>IF(AB111="","",ROUND($W$123/(2.5*AB111),2))</f>
        <v/>
      </c>
      <c r="G125" s="40"/>
      <c r="H125" s="40"/>
      <c r="I125" s="5" t="str">
        <f t="shared" si="34"/>
        <v/>
      </c>
      <c r="J125" s="5"/>
      <c r="K125" s="5" t="str">
        <f>IF(AB111="","",ROUND($W$124/(2.5*AB111),2))</f>
        <v/>
      </c>
      <c r="L125" s="5"/>
      <c r="M125" s="5"/>
      <c r="N125" s="5" t="str">
        <f t="shared" si="35"/>
        <v/>
      </c>
      <c r="O125" s="5"/>
    </row>
    <row r="126" spans="1:29" x14ac:dyDescent="0.35">
      <c r="B126" s="19" t="str">
        <f>E91</f>
        <v>P6</v>
      </c>
      <c r="C126" s="20"/>
      <c r="D126" s="20" t="str">
        <f>G91</f>
        <v>( Lｆ )</v>
      </c>
      <c r="E126" s="21"/>
      <c r="F126" s="73" t="str">
        <f>IF(AB113="","",ROUND($W$123/(2.5*AB113),2))</f>
        <v/>
      </c>
      <c r="G126" s="73"/>
      <c r="H126" s="73"/>
      <c r="I126" s="74" t="str">
        <f t="shared" si="34"/>
        <v/>
      </c>
      <c r="J126" s="74"/>
      <c r="K126" s="74" t="str">
        <f>IF(AB113="","",ROUND($W$124/(2.5*AB113),2))</f>
        <v/>
      </c>
      <c r="L126" s="74"/>
      <c r="M126" s="74"/>
      <c r="N126" s="74" t="str">
        <f t="shared" si="35"/>
        <v/>
      </c>
      <c r="O126" s="74"/>
    </row>
    <row r="127" spans="1:29" x14ac:dyDescent="0.35">
      <c r="B127" s="5" t="s">
        <v>116</v>
      </c>
      <c r="C127" s="14"/>
      <c r="D127" s="16"/>
      <c r="E127" s="17"/>
      <c r="F127" s="40" t="str">
        <f>IF(AB115="","",ROUND($W$123/(2.5*AB115),2))</f>
        <v/>
      </c>
      <c r="G127" s="40"/>
      <c r="H127" s="40"/>
      <c r="I127" s="5" t="str">
        <f t="shared" ref="I127" si="36">IF(F127="","",IF(F127&gt;=1.6,"合","否"))</f>
        <v/>
      </c>
      <c r="J127" s="5"/>
      <c r="K127" s="5" t="str">
        <f>IF(AB115="","",ROUND($W$124/(2.5*AB115),2))</f>
        <v/>
      </c>
      <c r="L127" s="5"/>
      <c r="M127" s="5"/>
      <c r="N127" s="5" t="str">
        <f t="shared" ref="N127" si="37">IF(K127="","",IF(K127&gt;=1.6,"合","否"))</f>
        <v/>
      </c>
      <c r="O127" s="5"/>
      <c r="P127" s="58"/>
    </row>
    <row r="129" spans="2:13" x14ac:dyDescent="0.35">
      <c r="B129" t="s">
        <v>111</v>
      </c>
      <c r="D129" s="9" t="s">
        <v>103</v>
      </c>
      <c r="E129" s="9"/>
      <c r="F129" s="9"/>
      <c r="G129" s="9" t="s">
        <v>69</v>
      </c>
      <c r="H129" s="25" t="s">
        <v>108</v>
      </c>
      <c r="I129" s="25"/>
      <c r="J129" s="25"/>
      <c r="K129" s="25"/>
      <c r="L129" s="25"/>
      <c r="M129" s="25"/>
    </row>
    <row r="130" spans="2:13" x14ac:dyDescent="0.35">
      <c r="D130" s="9"/>
      <c r="E130" s="9"/>
      <c r="F130" s="9"/>
      <c r="G130" s="9"/>
      <c r="H130" s="9" t="s">
        <v>112</v>
      </c>
      <c r="I130" s="9"/>
      <c r="J130" s="9"/>
      <c r="K130" s="9"/>
      <c r="L130" s="9"/>
      <c r="M130" s="9"/>
    </row>
    <row r="132" spans="2:13" x14ac:dyDescent="0.35">
      <c r="D132" s="9" t="s">
        <v>105</v>
      </c>
      <c r="E132" s="9"/>
      <c r="F132" s="9"/>
      <c r="G132" s="9" t="s">
        <v>69</v>
      </c>
      <c r="H132" s="25" t="s">
        <v>110</v>
      </c>
      <c r="I132" s="25"/>
      <c r="J132" s="25"/>
      <c r="K132" s="25"/>
      <c r="L132" s="25"/>
      <c r="M132" s="25"/>
    </row>
    <row r="133" spans="2:13" x14ac:dyDescent="0.35">
      <c r="D133" s="9"/>
      <c r="E133" s="9"/>
      <c r="F133" s="9"/>
      <c r="G133" s="9"/>
      <c r="H133" s="9" t="s">
        <v>112</v>
      </c>
      <c r="I133" s="9"/>
      <c r="J133" s="9"/>
      <c r="K133" s="9"/>
      <c r="L133" s="9"/>
      <c r="M133" s="9"/>
    </row>
    <row r="135" spans="2:13" x14ac:dyDescent="0.35">
      <c r="B135" t="s">
        <v>113</v>
      </c>
    </row>
  </sheetData>
  <sheetProtection algorithmName="SHA-512" hashValue="fHZ1gmaMaa2m0ua7TphAM27+tTr62+scr0cBWvw83JZtrblT/I8BBQl8388ktZhceuHtw2fqW1PmQsMMyZxDnQ==" saltValue="BmXilkwr9IORgGE/2T1Tlg==" spinCount="100000" sheet="1" objects="1" scenarios="1" selectLockedCells="1"/>
  <mergeCells count="419">
    <mergeCell ref="B127:C127"/>
    <mergeCell ref="D127:E127"/>
    <mergeCell ref="F127:H127"/>
    <mergeCell ref="I127:J127"/>
    <mergeCell ref="K127:M127"/>
    <mergeCell ref="N127:O127"/>
    <mergeCell ref="Q114:S115"/>
    <mergeCell ref="T114:V115"/>
    <mergeCell ref="Q116:S116"/>
    <mergeCell ref="T116:V116"/>
    <mergeCell ref="Z115:AA116"/>
    <mergeCell ref="AB115:AC116"/>
    <mergeCell ref="F114:G115"/>
    <mergeCell ref="J115:M116"/>
    <mergeCell ref="N115:P115"/>
    <mergeCell ref="N116:P116"/>
    <mergeCell ref="W115:Y116"/>
    <mergeCell ref="D129:F130"/>
    <mergeCell ref="G129:G130"/>
    <mergeCell ref="H129:M129"/>
    <mergeCell ref="H130:M130"/>
    <mergeCell ref="D132:F133"/>
    <mergeCell ref="G132:G133"/>
    <mergeCell ref="H132:M132"/>
    <mergeCell ref="H133:M133"/>
    <mergeCell ref="B126:C126"/>
    <mergeCell ref="D126:E126"/>
    <mergeCell ref="F126:H126"/>
    <mergeCell ref="I126:J126"/>
    <mergeCell ref="K126:M126"/>
    <mergeCell ref="N126:O126"/>
    <mergeCell ref="S124:U124"/>
    <mergeCell ref="W124:X124"/>
    <mergeCell ref="B125:C125"/>
    <mergeCell ref="D125:E125"/>
    <mergeCell ref="F125:H125"/>
    <mergeCell ref="I125:J125"/>
    <mergeCell ref="K125:M125"/>
    <mergeCell ref="N125:O125"/>
    <mergeCell ref="B124:C124"/>
    <mergeCell ref="D124:E124"/>
    <mergeCell ref="F124:H124"/>
    <mergeCell ref="I124:J124"/>
    <mergeCell ref="K124:M124"/>
    <mergeCell ref="N124:O124"/>
    <mergeCell ref="S122:T122"/>
    <mergeCell ref="U122:AA122"/>
    <mergeCell ref="B123:C123"/>
    <mergeCell ref="D123:E123"/>
    <mergeCell ref="F123:H123"/>
    <mergeCell ref="I123:J123"/>
    <mergeCell ref="K123:M123"/>
    <mergeCell ref="N123:O123"/>
    <mergeCell ref="S123:U123"/>
    <mergeCell ref="W123:X123"/>
    <mergeCell ref="B122:C122"/>
    <mergeCell ref="D122:E122"/>
    <mergeCell ref="F122:H122"/>
    <mergeCell ref="I122:J122"/>
    <mergeCell ref="K122:M122"/>
    <mergeCell ref="N122:O122"/>
    <mergeCell ref="N120:O120"/>
    <mergeCell ref="B121:C121"/>
    <mergeCell ref="D121:E121"/>
    <mergeCell ref="F121:H121"/>
    <mergeCell ref="I121:J121"/>
    <mergeCell ref="K121:M121"/>
    <mergeCell ref="N121:O121"/>
    <mergeCell ref="B120:E120"/>
    <mergeCell ref="F120:H120"/>
    <mergeCell ref="I120:J120"/>
    <mergeCell ref="K120:M120"/>
    <mergeCell ref="B115:C116"/>
    <mergeCell ref="D115:E116"/>
    <mergeCell ref="H115:I116"/>
    <mergeCell ref="B113:C114"/>
    <mergeCell ref="D113:E114"/>
    <mergeCell ref="H113:I114"/>
    <mergeCell ref="J113:M114"/>
    <mergeCell ref="N113:P113"/>
    <mergeCell ref="W113:Y114"/>
    <mergeCell ref="N114:P114"/>
    <mergeCell ref="Z111:AA112"/>
    <mergeCell ref="AB111:AC112"/>
    <mergeCell ref="F112:G113"/>
    <mergeCell ref="N112:P112"/>
    <mergeCell ref="Q112:S113"/>
    <mergeCell ref="T112:V113"/>
    <mergeCell ref="Z113:AA114"/>
    <mergeCell ref="AB113:AC114"/>
    <mergeCell ref="B111:C112"/>
    <mergeCell ref="D111:E112"/>
    <mergeCell ref="H111:I112"/>
    <mergeCell ref="J111:M112"/>
    <mergeCell ref="N111:P111"/>
    <mergeCell ref="W111:Y112"/>
    <mergeCell ref="B109:C110"/>
    <mergeCell ref="D109:E110"/>
    <mergeCell ref="H109:I110"/>
    <mergeCell ref="J109:M110"/>
    <mergeCell ref="N109:P109"/>
    <mergeCell ref="W109:Y110"/>
    <mergeCell ref="F110:G111"/>
    <mergeCell ref="N110:P110"/>
    <mergeCell ref="Q110:S111"/>
    <mergeCell ref="T110:V111"/>
    <mergeCell ref="Z107:AA108"/>
    <mergeCell ref="AB107:AC108"/>
    <mergeCell ref="F108:G109"/>
    <mergeCell ref="N108:P108"/>
    <mergeCell ref="Q108:S109"/>
    <mergeCell ref="T108:V109"/>
    <mergeCell ref="Z109:AA110"/>
    <mergeCell ref="AB109:AC110"/>
    <mergeCell ref="B107:C108"/>
    <mergeCell ref="D107:E108"/>
    <mergeCell ref="H107:I108"/>
    <mergeCell ref="J107:M108"/>
    <mergeCell ref="N107:P107"/>
    <mergeCell ref="W107:Y108"/>
    <mergeCell ref="B105:C106"/>
    <mergeCell ref="D105:E106"/>
    <mergeCell ref="H105:I106"/>
    <mergeCell ref="J105:M106"/>
    <mergeCell ref="N105:P105"/>
    <mergeCell ref="W105:Y106"/>
    <mergeCell ref="F106:G107"/>
    <mergeCell ref="N106:P106"/>
    <mergeCell ref="Q106:S107"/>
    <mergeCell ref="T106:V107"/>
    <mergeCell ref="W103:Y104"/>
    <mergeCell ref="Z103:AA104"/>
    <mergeCell ref="AB103:AC104"/>
    <mergeCell ref="F104:G105"/>
    <mergeCell ref="N104:P104"/>
    <mergeCell ref="Q104:S105"/>
    <mergeCell ref="T104:V105"/>
    <mergeCell ref="Z105:AA106"/>
    <mergeCell ref="AB105:AC106"/>
    <mergeCell ref="F102:G103"/>
    <mergeCell ref="N102:P102"/>
    <mergeCell ref="Q102:S103"/>
    <mergeCell ref="T102:V103"/>
    <mergeCell ref="B103:C104"/>
    <mergeCell ref="D103:E104"/>
    <mergeCell ref="H103:I104"/>
    <mergeCell ref="J103:M104"/>
    <mergeCell ref="N103:P103"/>
    <mergeCell ref="N101:P101"/>
    <mergeCell ref="Q101:S101"/>
    <mergeCell ref="T101:V101"/>
    <mergeCell ref="W101:Y102"/>
    <mergeCell ref="Z101:AA102"/>
    <mergeCell ref="AB101:AC102"/>
    <mergeCell ref="Q99:S100"/>
    <mergeCell ref="T99:V100"/>
    <mergeCell ref="W99:Y100"/>
    <mergeCell ref="Z99:AA100"/>
    <mergeCell ref="AB99:AC100"/>
    <mergeCell ref="B101:C102"/>
    <mergeCell ref="D101:E102"/>
    <mergeCell ref="F101:G101"/>
    <mergeCell ref="H101:I102"/>
    <mergeCell ref="J101:M102"/>
    <mergeCell ref="B99:C100"/>
    <mergeCell ref="D99:E100"/>
    <mergeCell ref="F99:G100"/>
    <mergeCell ref="H99:I100"/>
    <mergeCell ref="J99:M100"/>
    <mergeCell ref="N99:P100"/>
    <mergeCell ref="E91:F91"/>
    <mergeCell ref="G91:H91"/>
    <mergeCell ref="I91:L91"/>
    <mergeCell ref="A97:G97"/>
    <mergeCell ref="P97:R97"/>
    <mergeCell ref="E89:F89"/>
    <mergeCell ref="G89:H89"/>
    <mergeCell ref="I89:L89"/>
    <mergeCell ref="E90:F90"/>
    <mergeCell ref="G90:H90"/>
    <mergeCell ref="I90:L90"/>
    <mergeCell ref="E87:F87"/>
    <mergeCell ref="G87:H87"/>
    <mergeCell ref="I87:L87"/>
    <mergeCell ref="E88:F88"/>
    <mergeCell ref="G88:H88"/>
    <mergeCell ref="I88:L88"/>
    <mergeCell ref="V80:W80"/>
    <mergeCell ref="G81:H81"/>
    <mergeCell ref="E85:H85"/>
    <mergeCell ref="I85:L85"/>
    <mergeCell ref="E86:F86"/>
    <mergeCell ref="G86:H86"/>
    <mergeCell ref="I86:L86"/>
    <mergeCell ref="C80:D80"/>
    <mergeCell ref="E80:F80"/>
    <mergeCell ref="G80:H80"/>
    <mergeCell ref="I80:J80"/>
    <mergeCell ref="R80:S80"/>
    <mergeCell ref="T80:U80"/>
    <mergeCell ref="AI78:AM78"/>
    <mergeCell ref="C79:D79"/>
    <mergeCell ref="E79:F79"/>
    <mergeCell ref="G79:H79"/>
    <mergeCell ref="I79:J79"/>
    <mergeCell ref="R79:S79"/>
    <mergeCell ref="T79:U79"/>
    <mergeCell ref="V79:W79"/>
    <mergeCell ref="AI79:AM79"/>
    <mergeCell ref="V77:W77"/>
    <mergeCell ref="Y77:AD80"/>
    <mergeCell ref="AI77:AM77"/>
    <mergeCell ref="C78:D78"/>
    <mergeCell ref="E78:F78"/>
    <mergeCell ref="G78:H78"/>
    <mergeCell ref="I78:J78"/>
    <mergeCell ref="R78:S78"/>
    <mergeCell ref="T78:U78"/>
    <mergeCell ref="V78:W78"/>
    <mergeCell ref="C77:D77"/>
    <mergeCell ref="E77:F77"/>
    <mergeCell ref="G77:H77"/>
    <mergeCell ref="I77:J77"/>
    <mergeCell ref="R77:S77"/>
    <mergeCell ref="T77:U77"/>
    <mergeCell ref="AI75:AM75"/>
    <mergeCell ref="C76:D76"/>
    <mergeCell ref="E76:F76"/>
    <mergeCell ref="G76:H76"/>
    <mergeCell ref="I76:J76"/>
    <mergeCell ref="L76:O76"/>
    <mergeCell ref="R76:S76"/>
    <mergeCell ref="T76:U76"/>
    <mergeCell ref="V76:W76"/>
    <mergeCell ref="AI76:AM76"/>
    <mergeCell ref="V74:W74"/>
    <mergeCell ref="AI74:AM74"/>
    <mergeCell ref="C75:D75"/>
    <mergeCell ref="E75:F75"/>
    <mergeCell ref="G75:H75"/>
    <mergeCell ref="I75:J75"/>
    <mergeCell ref="R75:S75"/>
    <mergeCell ref="T75:U75"/>
    <mergeCell ref="V75:W75"/>
    <mergeCell ref="AA75:AB75"/>
    <mergeCell ref="X54:Y55"/>
    <mergeCell ref="D55:K55"/>
    <mergeCell ref="M55:S55"/>
    <mergeCell ref="R57:AD60"/>
    <mergeCell ref="R61:AD62"/>
    <mergeCell ref="C74:D74"/>
    <mergeCell ref="E74:F74"/>
    <mergeCell ref="G74:H74"/>
    <mergeCell ref="R74:S74"/>
    <mergeCell ref="T74:U74"/>
    <mergeCell ref="O44:P44"/>
    <mergeCell ref="Q44:U44"/>
    <mergeCell ref="E45:U46"/>
    <mergeCell ref="B51:AD52"/>
    <mergeCell ref="B54:C55"/>
    <mergeCell ref="D54:K54"/>
    <mergeCell ref="L54:L55"/>
    <mergeCell ref="M54:S54"/>
    <mergeCell ref="T54:T55"/>
    <mergeCell ref="U54:W55"/>
    <mergeCell ref="W42:AD45"/>
    <mergeCell ref="D43:F44"/>
    <mergeCell ref="G43:H43"/>
    <mergeCell ref="J43:L43"/>
    <mergeCell ref="M43:N43"/>
    <mergeCell ref="O43:P43"/>
    <mergeCell ref="Q43:U43"/>
    <mergeCell ref="G44:H44"/>
    <mergeCell ref="J44:L44"/>
    <mergeCell ref="M44:N44"/>
    <mergeCell ref="M41:N41"/>
    <mergeCell ref="O41:P41"/>
    <mergeCell ref="Q41:U41"/>
    <mergeCell ref="D42:H42"/>
    <mergeCell ref="J42:L42"/>
    <mergeCell ref="M42:N42"/>
    <mergeCell ref="O42:P42"/>
    <mergeCell ref="Q42:U42"/>
    <mergeCell ref="D39:F41"/>
    <mergeCell ref="G39:H39"/>
    <mergeCell ref="J39:L39"/>
    <mergeCell ref="M39:N39"/>
    <mergeCell ref="O39:P39"/>
    <mergeCell ref="Q39:U39"/>
    <mergeCell ref="G40:H40"/>
    <mergeCell ref="J40:L40"/>
    <mergeCell ref="M40:N40"/>
    <mergeCell ref="O40:P40"/>
    <mergeCell ref="Q37:U37"/>
    <mergeCell ref="W37:AD41"/>
    <mergeCell ref="G38:H38"/>
    <mergeCell ref="J38:L38"/>
    <mergeCell ref="M38:N38"/>
    <mergeCell ref="O38:P38"/>
    <mergeCell ref="Q38:U38"/>
    <mergeCell ref="Q40:U40"/>
    <mergeCell ref="G41:H41"/>
    <mergeCell ref="J41:L41"/>
    <mergeCell ref="D36:F38"/>
    <mergeCell ref="G36:H36"/>
    <mergeCell ref="J36:L36"/>
    <mergeCell ref="M36:N36"/>
    <mergeCell ref="O36:P36"/>
    <mergeCell ref="Q36:U36"/>
    <mergeCell ref="G37:H37"/>
    <mergeCell ref="J37:L37"/>
    <mergeCell ref="M37:N37"/>
    <mergeCell ref="O37:P37"/>
    <mergeCell ref="Q34:U34"/>
    <mergeCell ref="G35:H35"/>
    <mergeCell ref="J35:L35"/>
    <mergeCell ref="M35:N35"/>
    <mergeCell ref="O35:P35"/>
    <mergeCell ref="Q35:U35"/>
    <mergeCell ref="D32:H33"/>
    <mergeCell ref="I32:L33"/>
    <mergeCell ref="M32:P33"/>
    <mergeCell ref="Q32:U33"/>
    <mergeCell ref="W32:AD36"/>
    <mergeCell ref="D34:F35"/>
    <mergeCell ref="G34:H34"/>
    <mergeCell ref="J34:L34"/>
    <mergeCell ref="M34:N34"/>
    <mergeCell ref="O34:P34"/>
    <mergeCell ref="W26:Y26"/>
    <mergeCell ref="D27:G27"/>
    <mergeCell ref="H27:J27"/>
    <mergeCell ref="K27:M27"/>
    <mergeCell ref="N27:P27"/>
    <mergeCell ref="Q27:S27"/>
    <mergeCell ref="T27:V27"/>
    <mergeCell ref="W27:Y27"/>
    <mergeCell ref="D26:G26"/>
    <mergeCell ref="H26:J26"/>
    <mergeCell ref="K26:M26"/>
    <mergeCell ref="N26:P26"/>
    <mergeCell ref="Q26:S26"/>
    <mergeCell ref="T26:V26"/>
    <mergeCell ref="W24:Y24"/>
    <mergeCell ref="D25:G25"/>
    <mergeCell ref="H25:J25"/>
    <mergeCell ref="K25:M25"/>
    <mergeCell ref="N25:P25"/>
    <mergeCell ref="Q25:S25"/>
    <mergeCell ref="T25:V25"/>
    <mergeCell ref="W25:Y25"/>
    <mergeCell ref="D24:G24"/>
    <mergeCell ref="H24:J24"/>
    <mergeCell ref="K24:M24"/>
    <mergeCell ref="N24:P24"/>
    <mergeCell ref="Q24:S24"/>
    <mergeCell ref="T24:V24"/>
    <mergeCell ref="W21:Y22"/>
    <mergeCell ref="D23:G23"/>
    <mergeCell ref="H23:J23"/>
    <mergeCell ref="K23:M23"/>
    <mergeCell ref="N23:P23"/>
    <mergeCell ref="Q23:S23"/>
    <mergeCell ref="T23:V23"/>
    <mergeCell ref="W23:Y23"/>
    <mergeCell ref="D21:G22"/>
    <mergeCell ref="H21:J22"/>
    <mergeCell ref="K21:M22"/>
    <mergeCell ref="N21:P22"/>
    <mergeCell ref="Q21:S22"/>
    <mergeCell ref="T21:V22"/>
    <mergeCell ref="K19:M19"/>
    <mergeCell ref="N19:P19"/>
    <mergeCell ref="Q19:S19"/>
    <mergeCell ref="T19:V19"/>
    <mergeCell ref="W19:Y19"/>
    <mergeCell ref="K20:M20"/>
    <mergeCell ref="AA17:AD27"/>
    <mergeCell ref="D18:G18"/>
    <mergeCell ref="H18:J18"/>
    <mergeCell ref="K18:M18"/>
    <mergeCell ref="N18:P18"/>
    <mergeCell ref="Q18:S18"/>
    <mergeCell ref="T18:V18"/>
    <mergeCell ref="W18:Y18"/>
    <mergeCell ref="D19:G19"/>
    <mergeCell ref="H19:J19"/>
    <mergeCell ref="W16:Y16"/>
    <mergeCell ref="D17:G17"/>
    <mergeCell ref="H17:J17"/>
    <mergeCell ref="K17:M17"/>
    <mergeCell ref="N17:P17"/>
    <mergeCell ref="Q17:S17"/>
    <mergeCell ref="T17:V17"/>
    <mergeCell ref="W17:Y17"/>
    <mergeCell ref="D16:G16"/>
    <mergeCell ref="H16:J16"/>
    <mergeCell ref="K16:M16"/>
    <mergeCell ref="N16:P16"/>
    <mergeCell ref="Q16:S16"/>
    <mergeCell ref="T16:V16"/>
    <mergeCell ref="AA13:AD15"/>
    <mergeCell ref="D15:G15"/>
    <mergeCell ref="H15:J15"/>
    <mergeCell ref="K15:M15"/>
    <mergeCell ref="N15:P15"/>
    <mergeCell ref="Q15:S15"/>
    <mergeCell ref="T15:V15"/>
    <mergeCell ref="W15:Y15"/>
    <mergeCell ref="A1:AD1"/>
    <mergeCell ref="B4:AD5"/>
    <mergeCell ref="B7:AD9"/>
    <mergeCell ref="D13:G14"/>
    <mergeCell ref="H13:J14"/>
    <mergeCell ref="K13:M14"/>
    <mergeCell ref="N13:P14"/>
    <mergeCell ref="Q13:S14"/>
    <mergeCell ref="T13:V14"/>
    <mergeCell ref="W13:Y14"/>
  </mergeCells>
  <phoneticPr fontId="4"/>
  <conditionalFormatting sqref="I121:J121">
    <cfRule type="expression" dxfId="13" priority="22">
      <formula>$F$124&lt;1.6</formula>
    </cfRule>
  </conditionalFormatting>
  <conditionalFormatting sqref="I122:J122">
    <cfRule type="expression" dxfId="12" priority="20">
      <formula>$F$122&lt;1.6</formula>
    </cfRule>
  </conditionalFormatting>
  <conditionalFormatting sqref="I123:J123">
    <cfRule type="expression" dxfId="11" priority="19">
      <formula>$F$123&lt;1.6</formula>
    </cfRule>
  </conditionalFormatting>
  <conditionalFormatting sqref="I124:J124">
    <cfRule type="expression" dxfId="10" priority="18">
      <formula>$F$124&lt;1.6</formula>
    </cfRule>
  </conditionalFormatting>
  <conditionalFormatting sqref="I125:J125">
    <cfRule type="expression" dxfId="9" priority="17">
      <formula>$F$125&lt;1.6</formula>
    </cfRule>
  </conditionalFormatting>
  <conditionalFormatting sqref="I126:J126">
    <cfRule type="expression" dxfId="8" priority="16">
      <formula>$F$126&lt;1.6</formula>
    </cfRule>
  </conditionalFormatting>
  <conditionalFormatting sqref="N121:O121">
    <cfRule type="expression" dxfId="7" priority="15">
      <formula>$K$121&lt;1.6</formula>
    </cfRule>
  </conditionalFormatting>
  <conditionalFormatting sqref="N122:O122">
    <cfRule type="expression" dxfId="6" priority="13">
      <formula>$K$122&lt;1.3</formula>
    </cfRule>
  </conditionalFormatting>
  <conditionalFormatting sqref="N123:O123">
    <cfRule type="expression" dxfId="5" priority="12">
      <formula>$K$123&lt;1.3</formula>
    </cfRule>
  </conditionalFormatting>
  <conditionalFormatting sqref="N124:O124">
    <cfRule type="expression" dxfId="4" priority="11">
      <formula>$K$124&lt;1.3</formula>
    </cfRule>
  </conditionalFormatting>
  <conditionalFormatting sqref="N125:O125">
    <cfRule type="expression" dxfId="3" priority="10">
      <formula>$K$125&lt;1.3</formula>
    </cfRule>
  </conditionalFormatting>
  <conditionalFormatting sqref="N126:O126">
    <cfRule type="expression" dxfId="2" priority="9">
      <formula>$K$126&lt;1.3</formula>
    </cfRule>
  </conditionalFormatting>
  <conditionalFormatting sqref="I127:J127">
    <cfRule type="expression" dxfId="1" priority="3">
      <formula>$F$127&lt;1.6</formula>
    </cfRule>
  </conditionalFormatting>
  <conditionalFormatting sqref="N127:O127">
    <cfRule type="expression" dxfId="0" priority="1">
      <formula>$K$127&lt;1.3</formula>
    </cfRule>
  </conditionalFormatting>
  <pageMargins left="0.25" right="0.25" top="0.75" bottom="0.75" header="0.3" footer="0.3"/>
  <pageSetup paperSize="9" orientation="portrait" r:id="rId1"/>
  <headerFooter>
    <oddFooter>&amp;CCopyright　© 2014
　SUPERIOR INC.  All Right Reserved.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Superior,Inc Yasuhisa Hishikawa</dc:creator>
  <cp:lastModifiedBy>Superior,Inc Yasuhisa Hishikawa</cp:lastModifiedBy>
  <cp:lastPrinted>2020-02-28T07:08:52Z</cp:lastPrinted>
  <dcterms:created xsi:type="dcterms:W3CDTF">2020-02-28T02:24:39Z</dcterms:created>
  <dcterms:modified xsi:type="dcterms:W3CDTF">2020-02-29T06:40:47Z</dcterms:modified>
</cp:coreProperties>
</file>