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Yasuhisa Hishikawa\Desktop\YOUTUBE\最小回転半径計算書\"/>
    </mc:Choice>
  </mc:AlternateContent>
  <xr:revisionPtr revIDLastSave="0" documentId="13_ncr:1_{785B9D3C-D4C9-4CAC-9986-1253EFCFCFB5}" xr6:coauthVersionLast="45" xr6:coauthVersionMax="45" xr10:uidLastSave="{00000000-0000-0000-0000-000000000000}"/>
  <workbookProtection workbookAlgorithmName="SHA-512" workbookHashValue="Rn7LW0NdznUwcv8c7xsVkKAuCv6iS24nvOWVzyyHYw18F8RGla0ZqkafttcYkAgbh8ian2rQqn17vfNhWAm2bg==" workbookSaltValue="n1YJyhh99Mp+0az4/SkDFQ==" workbookSpinCount="100000" lockStructure="1"/>
  <bookViews>
    <workbookView xWindow="34680" yWindow="-90" windowWidth="23040" windowHeight="15525" xr2:uid="{A0446302-0724-4297-B4A0-6C6DA5CACD44}"/>
  </bookViews>
  <sheets>
    <sheet name="連結車の最小回転半径計算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4" i="1" l="1"/>
  <c r="V10" i="1" s="1"/>
  <c r="Q9" i="1" s="1"/>
  <c r="R15" i="1"/>
  <c r="O47" i="1"/>
  <c r="D37" i="1"/>
  <c r="L35" i="1"/>
  <c r="J35" i="1"/>
  <c r="I30" i="1"/>
  <c r="I29" i="1"/>
  <c r="D31" i="1" s="1"/>
  <c r="I23" i="1"/>
  <c r="N23" i="1"/>
  <c r="I24" i="1"/>
  <c r="D25" i="1" l="1"/>
  <c r="K47" i="1" s="1"/>
  <c r="D49" i="1" s="1"/>
  <c r="H49" i="1" s="1"/>
  <c r="I52" i="1" s="1"/>
  <c r="D43" i="1" l="1"/>
  <c r="I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Superior,Inc Yasuhisa Hishikawa</author>
  </authors>
  <commentList>
    <comment ref="U3" authorId="0" shapeId="0" xr:uid="{E72D449D-4BF8-43B5-AC5E-4AC71F01085F}">
      <text>
        <r>
          <rPr>
            <sz val="9"/>
            <color indexed="81"/>
            <rFont val="MS P ゴシック"/>
            <family val="3"/>
            <charset val="128"/>
          </rPr>
          <t xml:space="preserve">連結中心が後軸中心より後方にある場合は、
</t>
        </r>
        <r>
          <rPr>
            <b/>
            <sz val="9"/>
            <color indexed="81"/>
            <rFont val="MS P ゴシック"/>
            <family val="3"/>
            <charset val="128"/>
          </rPr>
          <t>「フルトレーラ形状」</t>
        </r>
        <r>
          <rPr>
            <sz val="9"/>
            <color indexed="81"/>
            <rFont val="MS P ゴシック"/>
            <family val="3"/>
            <charset val="128"/>
          </rPr>
          <t xml:space="preserve">
連結中心が後軸中心より前方にある場合は、
</t>
        </r>
        <r>
          <rPr>
            <b/>
            <sz val="9"/>
            <color indexed="81"/>
            <rFont val="MS P ゴシック"/>
            <family val="3"/>
            <charset val="128"/>
          </rPr>
          <t>「セミトレーラ形状」</t>
        </r>
        <r>
          <rPr>
            <sz val="9"/>
            <color indexed="81"/>
            <rFont val="MS P ゴシック"/>
            <family val="3"/>
            <charset val="128"/>
          </rPr>
          <t xml:space="preserve">
と記入してください。
</t>
        </r>
      </text>
    </comment>
  </commentList>
</comments>
</file>

<file path=xl/sharedStrings.xml><?xml version="1.0" encoding="utf-8"?>
<sst xmlns="http://schemas.openxmlformats.org/spreadsheetml/2006/main" count="70" uniqueCount="44">
  <si>
    <t>連結自動車の最小回転半径計算書</t>
    <rPh sb="0" eb="2">
      <t>レンケツ</t>
    </rPh>
    <rPh sb="2" eb="5">
      <t>ジドウシャ</t>
    </rPh>
    <rPh sb="6" eb="12">
      <t>サイショウカイテンハンケイ</t>
    </rPh>
    <rPh sb="12" eb="15">
      <t>ケイサンショ</t>
    </rPh>
    <phoneticPr fontId="2"/>
  </si>
  <si>
    <t>連結車両の連結状態</t>
    <rPh sb="0" eb="2">
      <t>レンケツ</t>
    </rPh>
    <rPh sb="2" eb="4">
      <t>シャリョウ</t>
    </rPh>
    <rPh sb="5" eb="7">
      <t>レンケツ</t>
    </rPh>
    <rPh sb="7" eb="9">
      <t>ジョウタイ</t>
    </rPh>
    <phoneticPr fontId="2"/>
  </si>
  <si>
    <t>けん引車（トラクタ）諸元</t>
    <rPh sb="2" eb="4">
      <t>インシャ</t>
    </rPh>
    <rPh sb="10" eb="12">
      <t>ショゲン</t>
    </rPh>
    <phoneticPr fontId="2"/>
  </si>
  <si>
    <t>軸距</t>
    <rPh sb="0" eb="2">
      <t>ジクキョ</t>
    </rPh>
    <phoneticPr fontId="2"/>
  </si>
  <si>
    <t>ハンドル切れ角</t>
    <rPh sb="4" eb="5">
      <t>キ</t>
    </rPh>
    <rPh sb="6" eb="7">
      <t>カク</t>
    </rPh>
    <phoneticPr fontId="2"/>
  </si>
  <si>
    <t>前輪輪距</t>
    <rPh sb="0" eb="2">
      <t>ゼンリン</t>
    </rPh>
    <rPh sb="2" eb="4">
      <t>リンキョ</t>
    </rPh>
    <phoneticPr fontId="2"/>
  </si>
  <si>
    <t>L1</t>
    <phoneticPr fontId="2"/>
  </si>
  <si>
    <t>Trf1</t>
    <phoneticPr fontId="2"/>
  </si>
  <si>
    <t>θ</t>
    <phoneticPr fontId="2"/>
  </si>
  <si>
    <t>カプラオフセット</t>
    <phoneticPr fontId="2"/>
  </si>
  <si>
    <t>S</t>
    <phoneticPr fontId="2"/>
  </si>
  <si>
    <t>m</t>
    <phoneticPr fontId="2"/>
  </si>
  <si>
    <t>°</t>
    <phoneticPr fontId="2"/>
  </si>
  <si>
    <t>被けん引車（トレーラ）諸元</t>
    <rPh sb="0" eb="1">
      <t>ヒ</t>
    </rPh>
    <rPh sb="3" eb="5">
      <t>インシャ</t>
    </rPh>
    <rPh sb="11" eb="13">
      <t>ショゲン</t>
    </rPh>
    <phoneticPr fontId="2"/>
  </si>
  <si>
    <t>L2</t>
    <phoneticPr fontId="2"/>
  </si>
  <si>
    <t>Tr2</t>
    <phoneticPr fontId="2"/>
  </si>
  <si>
    <t>トレーラタンデム中心線から旋回中心までの前後距離 DL の算出</t>
    <rPh sb="8" eb="11">
      <t>チュウシンセン</t>
    </rPh>
    <rPh sb="13" eb="15">
      <t>センカイ</t>
    </rPh>
    <rPh sb="15" eb="17">
      <t>チュウシン</t>
    </rPh>
    <rPh sb="20" eb="22">
      <t>ゼンゴ</t>
    </rPh>
    <rPh sb="22" eb="24">
      <t>キョリ</t>
    </rPh>
    <rPh sb="29" eb="31">
      <t>サンシュツ</t>
    </rPh>
    <phoneticPr fontId="2"/>
  </si>
  <si>
    <t>連結中心から旋回中心までの距離 LC の算出</t>
    <rPh sb="0" eb="2">
      <t>レンケツ</t>
    </rPh>
    <rPh sb="2" eb="4">
      <t>チュウシン</t>
    </rPh>
    <rPh sb="6" eb="8">
      <t>センカイ</t>
    </rPh>
    <rPh sb="8" eb="10">
      <t>チュウシン</t>
    </rPh>
    <rPh sb="13" eb="15">
      <t>キョリ</t>
    </rPh>
    <rPh sb="20" eb="22">
      <t>サンシュツ</t>
    </rPh>
    <phoneticPr fontId="2"/>
  </si>
  <si>
    <t>LC=</t>
    <phoneticPr fontId="2"/>
  </si>
  <si>
    <t>＝</t>
    <phoneticPr fontId="2"/>
  </si>
  <si>
    <t>(L1- S)</t>
    <phoneticPr fontId="2"/>
  </si>
  <si>
    <t>tanθ</t>
    <phoneticPr fontId="2"/>
  </si>
  <si>
    <t>－</t>
    <phoneticPr fontId="2"/>
  </si>
  <si>
    <t xml:space="preserve"> =</t>
    <phoneticPr fontId="2"/>
  </si>
  <si>
    <t>LCとトレーラ中心線がなす角度 θ2</t>
    <rPh sb="7" eb="10">
      <t>チュウシンセン</t>
    </rPh>
    <rPh sb="13" eb="15">
      <t>カクド</t>
    </rPh>
    <phoneticPr fontId="2"/>
  </si>
  <si>
    <t>θ2＝</t>
    <phoneticPr fontId="2"/>
  </si>
  <si>
    <r>
      <t>tan</t>
    </r>
    <r>
      <rPr>
        <vertAlign val="superscript"/>
        <sz val="9"/>
        <color theme="1"/>
        <rFont val="游ゴシック"/>
        <family val="3"/>
        <charset val="128"/>
        <scheme val="minor"/>
      </rPr>
      <t>-1</t>
    </r>
    <phoneticPr fontId="2"/>
  </si>
  <si>
    <t>Tr 2</t>
    <phoneticPr fontId="2"/>
  </si>
  <si>
    <r>
      <t xml:space="preserve">2 </t>
    </r>
    <r>
      <rPr>
        <sz val="9"/>
        <color theme="1"/>
        <rFont val="Segoe UI Symbol"/>
        <family val="2"/>
      </rPr>
      <t>✕</t>
    </r>
    <r>
      <rPr>
        <sz val="9"/>
        <color theme="1"/>
        <rFont val="游ゴシック"/>
        <family val="2"/>
        <charset val="128"/>
        <scheme val="minor"/>
      </rPr>
      <t xml:space="preserve"> L2</t>
    </r>
    <phoneticPr fontId="2"/>
  </si>
  <si>
    <t>後輪輪距</t>
    <rPh sb="0" eb="2">
      <t>コウリン</t>
    </rPh>
    <rPh sb="2" eb="4">
      <t>リンキョ</t>
    </rPh>
    <phoneticPr fontId="2"/>
  </si>
  <si>
    <t>連結中心からトレーラ後軸内側の中心までの距離 L3 の算出</t>
    <rPh sb="0" eb="2">
      <t>レンケツ</t>
    </rPh>
    <rPh sb="2" eb="4">
      <t>チュウシン</t>
    </rPh>
    <rPh sb="10" eb="11">
      <t>コウ</t>
    </rPh>
    <rPh sb="11" eb="12">
      <t>ジク</t>
    </rPh>
    <rPh sb="12" eb="14">
      <t>ウチガワ</t>
    </rPh>
    <rPh sb="15" eb="17">
      <t>チュウシン</t>
    </rPh>
    <rPh sb="20" eb="22">
      <t>キョリ</t>
    </rPh>
    <rPh sb="27" eb="29">
      <t>サンシュツ</t>
    </rPh>
    <phoneticPr fontId="2"/>
  </si>
  <si>
    <t>L3=</t>
    <phoneticPr fontId="2"/>
  </si>
  <si>
    <t>√（</t>
    <phoneticPr fontId="2"/>
  </si>
  <si>
    <t>L2² ＋ （</t>
    <phoneticPr fontId="2"/>
  </si>
  <si>
    <t>DL＝</t>
    <phoneticPr fontId="2"/>
  </si>
  <si>
    <r>
      <t>（LCーL3）</t>
    </r>
    <r>
      <rPr>
        <sz val="9"/>
        <color theme="1"/>
        <rFont val="Segoe UI Symbol"/>
        <family val="2"/>
      </rPr>
      <t>✕</t>
    </r>
    <r>
      <rPr>
        <sz val="9"/>
        <color theme="1"/>
        <rFont val="游ゴシック"/>
        <family val="2"/>
        <charset val="128"/>
        <scheme val="minor"/>
      </rPr>
      <t>cosθ2</t>
    </r>
    <phoneticPr fontId="2"/>
  </si>
  <si>
    <t>最小回転半径 R の算出</t>
    <rPh sb="0" eb="6">
      <t>サイショウカイテンハンケイ</t>
    </rPh>
    <rPh sb="10" eb="12">
      <t>サンシュツ</t>
    </rPh>
    <phoneticPr fontId="2"/>
  </si>
  <si>
    <t>R＝</t>
    <phoneticPr fontId="2"/>
  </si>
  <si>
    <t>L1²＋（ LC＋</t>
    <phoneticPr fontId="2"/>
  </si>
  <si>
    <t>）²）</t>
    <phoneticPr fontId="2"/>
  </si>
  <si>
    <t>ｍ</t>
    <phoneticPr fontId="2"/>
  </si>
  <si>
    <t>よって当該車両の最小回転半径は、</t>
    <rPh sb="3" eb="7">
      <t>トウガイシャリョウ</t>
    </rPh>
    <rPh sb="8" eb="14">
      <t>サイショウカイテンハンケイ</t>
    </rPh>
    <phoneticPr fontId="2"/>
  </si>
  <si>
    <t>)²)＝</t>
    <phoneticPr fontId="2"/>
  </si>
  <si>
    <t>)²）</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</si>
</sst>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0">
    <font>
      <sz val="9"/>
      <color theme="1"/>
      <name val="游ゴシック"/>
      <family val="2"/>
      <charset val="128"/>
      <scheme val="minor"/>
    </font>
    <font>
      <sz val="9"/>
      <color theme="0"/>
      <name val="游ゴシック"/>
      <family val="2"/>
      <charset val="128"/>
      <scheme val="minor"/>
    </font>
    <font>
      <sz val="6"/>
      <name val="游ゴシック"/>
      <family val="2"/>
      <charset val="128"/>
      <scheme val="minor"/>
    </font>
    <font>
      <b/>
      <sz val="14"/>
      <color theme="1"/>
      <name val="游ゴシック"/>
      <family val="3"/>
      <charset val="128"/>
      <scheme val="minor"/>
    </font>
    <font>
      <sz val="9"/>
      <color indexed="81"/>
      <name val="MS P ゴシック"/>
      <family val="3"/>
      <charset val="128"/>
    </font>
    <font>
      <b/>
      <sz val="9"/>
      <color indexed="81"/>
      <name val="MS P ゴシック"/>
      <family val="3"/>
      <charset val="128"/>
    </font>
    <font>
      <vertAlign val="superscript"/>
      <sz val="9"/>
      <color theme="1"/>
      <name val="游ゴシック"/>
      <family val="3"/>
      <charset val="128"/>
      <scheme val="minor"/>
    </font>
    <font>
      <sz val="9"/>
      <color theme="1"/>
      <name val="Segoe UI Symbol"/>
      <family val="2"/>
    </font>
    <font>
      <b/>
      <sz val="9"/>
      <color rgb="FFFF0000"/>
      <name val="游ゴシック"/>
      <family val="3"/>
      <charset val="128"/>
      <scheme val="minor"/>
    </font>
    <font>
      <sz val="12"/>
      <color rgb="FFFF0000"/>
      <name val="ＭＳ Ｐゴシック"/>
      <family val="2"/>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9" fillId="0" borderId="0" xfId="0" applyFont="1" applyAlignment="1">
      <alignment horizontal="righ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wrapText="1"/>
    </xf>
    <xf numFmtId="0" fontId="0" fillId="0" borderId="2" xfId="0" applyBorder="1"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1" xfId="0" applyBorder="1" applyAlignment="1">
      <alignment horizontal="center" vertical="center"/>
    </xf>
    <xf numFmtId="176" fontId="0" fillId="0" borderId="1" xfId="0" applyNumberFormat="1" applyBorder="1" applyProtection="1">
      <alignment vertical="center"/>
      <protection locked="0"/>
    </xf>
    <xf numFmtId="0" fontId="0" fillId="0" borderId="1" xfId="0" applyBorder="1" applyProtection="1">
      <alignment vertical="center"/>
      <protection locked="0"/>
    </xf>
    <xf numFmtId="0" fontId="3" fillId="0" borderId="0" xfId="0" applyFont="1" applyAlignment="1">
      <alignment horizontal="center" vertical="center"/>
    </xf>
    <xf numFmtId="0" fontId="0" fillId="0" borderId="1" xfId="0" applyBorder="1" applyAlignment="1" applyProtection="1">
      <alignment horizontal="center" vertical="center"/>
      <protection locked="0"/>
    </xf>
  </cellXfs>
  <cellStyles count="1">
    <cellStyle name="標準" xfId="0" builtinId="0"/>
  </cellStyles>
  <dxfs count="1">
    <dxf>
      <fill>
        <patternFill patternType="gray0625">
          <fgColor rgb="FFFF0000"/>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28576</xdr:rowOff>
    </xdr:from>
    <xdr:to>
      <xdr:col>15</xdr:col>
      <xdr:colOff>233726</xdr:colOff>
      <xdr:row>19</xdr:row>
      <xdr:rowOff>66675</xdr:rowOff>
    </xdr:to>
    <xdr:pic>
      <xdr:nvPicPr>
        <xdr:cNvPr id="3" name="図 2">
          <a:extLst>
            <a:ext uri="{FF2B5EF4-FFF2-40B4-BE49-F238E27FC236}">
              <a16:creationId xmlns:a16="http://schemas.microsoft.com/office/drawing/2014/main" id="{23FCE0E4-EFF9-4FFB-AB3C-80C2F6F00A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47651"/>
          <a:ext cx="4339001" cy="295274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2E4FA-6AD1-4E5B-B68E-383621D4F60D}">
  <dimension ref="A1:Y52"/>
  <sheetViews>
    <sheetView showGridLines="0" showRowColHeaders="0" tabSelected="1" showRuler="0" view="pageLayout" zoomScaleNormal="100" workbookViewId="0">
      <selection activeCell="W13" sqref="W13:X13"/>
    </sheetView>
  </sheetViews>
  <sheetFormatPr defaultColWidth="4.28515625" defaultRowHeight="12.75" customHeight="1"/>
  <cols>
    <col min="24" max="24" width="4.42578125" customWidth="1"/>
  </cols>
  <sheetData>
    <row r="1" spans="1:25" ht="17.25" customHeight="1">
      <c r="A1" s="16" t="s">
        <v>0</v>
      </c>
      <c r="B1" s="16"/>
      <c r="C1" s="16"/>
      <c r="D1" s="16"/>
      <c r="E1" s="16"/>
      <c r="F1" s="16"/>
      <c r="G1" s="16"/>
      <c r="H1" s="16"/>
      <c r="I1" s="16"/>
      <c r="J1" s="16"/>
      <c r="K1" s="16"/>
      <c r="L1" s="16"/>
      <c r="M1" s="16"/>
      <c r="N1" s="16"/>
      <c r="O1" s="16"/>
      <c r="P1" s="16"/>
      <c r="Q1" s="16"/>
      <c r="R1" s="16"/>
      <c r="S1" s="16"/>
      <c r="T1" s="16"/>
      <c r="U1" s="16"/>
      <c r="V1" s="16"/>
      <c r="W1" s="16"/>
      <c r="X1" s="16"/>
      <c r="Y1" s="16"/>
    </row>
    <row r="3" spans="1:25" ht="12.75" customHeight="1">
      <c r="Q3" s="13" t="s">
        <v>1</v>
      </c>
      <c r="R3" s="13"/>
      <c r="S3" s="13"/>
      <c r="T3" s="13"/>
      <c r="U3" s="17"/>
      <c r="V3" s="17"/>
      <c r="W3" s="17"/>
      <c r="X3" s="17"/>
      <c r="Y3" s="17"/>
    </row>
    <row r="4" spans="1:25" ht="12.75" customHeight="1">
      <c r="X4" s="6">
        <f>IF(U3="フルトレーラ形状",1,0)</f>
        <v>0</v>
      </c>
    </row>
    <row r="5" spans="1:25" ht="12.75" customHeight="1">
      <c r="Q5" s="8" t="s">
        <v>2</v>
      </c>
      <c r="R5" s="8"/>
      <c r="S5" s="8"/>
      <c r="T5" s="8"/>
      <c r="U5" s="8"/>
      <c r="V5" s="8"/>
      <c r="W5" s="8"/>
    </row>
    <row r="6" spans="1:25" ht="12.75" customHeight="1">
      <c r="Q6" s="2"/>
      <c r="R6" s="13" t="s">
        <v>3</v>
      </c>
      <c r="S6" s="13"/>
      <c r="T6" s="13"/>
      <c r="U6" s="13"/>
      <c r="V6" s="3" t="s">
        <v>6</v>
      </c>
      <c r="W6" s="14"/>
      <c r="X6" s="14"/>
      <c r="Y6" s="3" t="s">
        <v>11</v>
      </c>
    </row>
    <row r="7" spans="1:25" ht="12.75" customHeight="1">
      <c r="Q7" s="2"/>
      <c r="R7" s="13" t="s">
        <v>5</v>
      </c>
      <c r="S7" s="13"/>
      <c r="T7" s="13"/>
      <c r="U7" s="13"/>
      <c r="V7" s="3" t="s">
        <v>7</v>
      </c>
      <c r="W7" s="14"/>
      <c r="X7" s="14"/>
      <c r="Y7" s="3" t="s">
        <v>11</v>
      </c>
    </row>
    <row r="8" spans="1:25" ht="12.75" customHeight="1">
      <c r="R8" s="13" t="s">
        <v>4</v>
      </c>
      <c r="S8" s="13"/>
      <c r="T8" s="13"/>
      <c r="U8" s="13"/>
      <c r="V8" s="3" t="s">
        <v>8</v>
      </c>
      <c r="W8" s="15"/>
      <c r="X8" s="15"/>
      <c r="Y8" s="3" t="s">
        <v>12</v>
      </c>
    </row>
    <row r="9" spans="1:25" ht="12.75" customHeight="1">
      <c r="Q9" s="5" t="str">
        <f>+IF(V10=1,"⇛","")</f>
        <v/>
      </c>
      <c r="R9" s="13" t="s">
        <v>9</v>
      </c>
      <c r="S9" s="13"/>
      <c r="T9" s="13"/>
      <c r="U9" s="13"/>
      <c r="V9" s="3" t="s">
        <v>10</v>
      </c>
      <c r="W9" s="14"/>
      <c r="X9" s="14"/>
      <c r="Y9" s="3" t="s">
        <v>11</v>
      </c>
    </row>
    <row r="10" spans="1:25" ht="12.75" customHeight="1">
      <c r="V10" s="6">
        <f>IF(X4=1,IF(W9&gt;0,1,0),0)</f>
        <v>0</v>
      </c>
    </row>
    <row r="11" spans="1:25" ht="12.75" customHeight="1">
      <c r="Q11" t="s">
        <v>13</v>
      </c>
    </row>
    <row r="12" spans="1:25" ht="12.75" customHeight="1">
      <c r="R12" s="13" t="s">
        <v>3</v>
      </c>
      <c r="S12" s="13"/>
      <c r="T12" s="13"/>
      <c r="U12" s="13"/>
      <c r="V12" s="3" t="s">
        <v>14</v>
      </c>
      <c r="W12" s="14"/>
      <c r="X12" s="14"/>
      <c r="Y12" s="3" t="s">
        <v>11</v>
      </c>
    </row>
    <row r="13" spans="1:25" ht="12.75" customHeight="1">
      <c r="R13" s="13" t="s">
        <v>29</v>
      </c>
      <c r="S13" s="13"/>
      <c r="T13" s="13"/>
      <c r="U13" s="13"/>
      <c r="V13" s="3" t="s">
        <v>15</v>
      </c>
      <c r="W13" s="14"/>
      <c r="X13" s="14"/>
      <c r="Y13" s="3" t="s">
        <v>11</v>
      </c>
    </row>
    <row r="15" spans="1:25" ht="12.75" customHeight="1">
      <c r="R15" s="9" t="str">
        <f>IF(U3="フルトレーラ形状",IF(W9&lt;=0,"","連結中心がトレーラ後軸中心より後方にある場合はマイナスの符号を付けてください"),"")</f>
        <v/>
      </c>
      <c r="S15" s="9"/>
      <c r="T15" s="9"/>
      <c r="U15" s="9"/>
      <c r="V15" s="9"/>
      <c r="W15" s="9"/>
      <c r="X15" s="9"/>
      <c r="Y15" s="9"/>
    </row>
    <row r="16" spans="1:25" ht="12.75" customHeight="1">
      <c r="R16" s="9"/>
      <c r="S16" s="9"/>
      <c r="T16" s="9"/>
      <c r="U16" s="9"/>
      <c r="V16" s="9"/>
      <c r="W16" s="9"/>
      <c r="X16" s="9"/>
      <c r="Y16" s="9"/>
    </row>
    <row r="17" spans="1:25" ht="12.75" customHeight="1">
      <c r="R17" s="9"/>
      <c r="S17" s="9"/>
      <c r="T17" s="9"/>
      <c r="U17" s="9"/>
      <c r="V17" s="9"/>
      <c r="W17" s="9"/>
      <c r="X17" s="9"/>
      <c r="Y17" s="9"/>
    </row>
    <row r="21" spans="1:25" ht="12.75" customHeight="1">
      <c r="A21" t="s">
        <v>16</v>
      </c>
    </row>
    <row r="22" spans="1:25" ht="12.75" customHeight="1">
      <c r="B22" s="2" t="s">
        <v>17</v>
      </c>
    </row>
    <row r="23" spans="1:25" ht="12.75" customHeight="1">
      <c r="B23" s="2"/>
      <c r="C23" s="7" t="s">
        <v>18</v>
      </c>
      <c r="D23" s="10" t="s">
        <v>20</v>
      </c>
      <c r="E23" s="10"/>
      <c r="F23" s="7" t="s">
        <v>22</v>
      </c>
      <c r="G23" s="4" t="s">
        <v>7</v>
      </c>
      <c r="H23" s="7" t="s">
        <v>19</v>
      </c>
      <c r="I23" s="10" t="str">
        <f>IF(W6="","",IF(W9="","","("&amp;W6&amp;"－"&amp;IF(W9&lt;0,"("&amp;W9&amp;"))",W9&amp;")")))</f>
        <v/>
      </c>
      <c r="J23" s="10"/>
      <c r="K23" s="10"/>
      <c r="L23" s="10"/>
      <c r="M23" s="7" t="s">
        <v>22</v>
      </c>
      <c r="N23" s="10" t="str">
        <f>IF( W7="","",W7)</f>
        <v/>
      </c>
      <c r="O23" s="10"/>
    </row>
    <row r="24" spans="1:25" ht="12.75" customHeight="1">
      <c r="C24" s="7"/>
      <c r="D24" s="12" t="s">
        <v>21</v>
      </c>
      <c r="E24" s="12"/>
      <c r="F24" s="7"/>
      <c r="G24" s="1">
        <v>2</v>
      </c>
      <c r="H24" s="7"/>
      <c r="I24" s="12" t="str">
        <f>IF( W8="","","tan ("&amp;W8&amp;Y8&amp;")")</f>
        <v/>
      </c>
      <c r="J24" s="12"/>
      <c r="K24" s="12"/>
      <c r="L24" s="12"/>
      <c r="M24" s="7"/>
      <c r="N24" s="7">
        <v>2</v>
      </c>
      <c r="O24" s="7"/>
    </row>
    <row r="25" spans="1:25" ht="12.75" customHeight="1">
      <c r="C25" s="11" t="s">
        <v>23</v>
      </c>
      <c r="D25" s="7" t="str">
        <f>IF( I23="","",IF(I24="","",IF(N23="","",ROUND(((W6-W9)/TAN(RADIANS(W8)))-(W7/2),3))))</f>
        <v/>
      </c>
      <c r="E25" s="7"/>
      <c r="F25" s="7" t="s">
        <v>11</v>
      </c>
      <c r="H25" s="2"/>
    </row>
    <row r="26" spans="1:25" ht="12.75" customHeight="1">
      <c r="C26" s="11"/>
      <c r="D26" s="7"/>
      <c r="E26" s="7"/>
      <c r="F26" s="7"/>
    </row>
    <row r="28" spans="1:25" ht="12.75" customHeight="1">
      <c r="B28" t="s">
        <v>24</v>
      </c>
    </row>
    <row r="29" spans="1:25" ht="12.75" customHeight="1">
      <c r="C29" s="7" t="s">
        <v>25</v>
      </c>
      <c r="D29" s="7" t="s">
        <v>26</v>
      </c>
      <c r="E29" s="10" t="s">
        <v>27</v>
      </c>
      <c r="F29" s="10"/>
      <c r="G29" s="7" t="s">
        <v>19</v>
      </c>
      <c r="H29" s="7" t="s">
        <v>26</v>
      </c>
      <c r="I29" s="10" t="str">
        <f>IF(W13="","",W13)</f>
        <v/>
      </c>
      <c r="J29" s="10"/>
      <c r="K29" s="10"/>
    </row>
    <row r="30" spans="1:25" ht="12.75" customHeight="1">
      <c r="C30" s="7"/>
      <c r="D30" s="7"/>
      <c r="E30" s="7" t="s">
        <v>28</v>
      </c>
      <c r="F30" s="7"/>
      <c r="G30" s="7"/>
      <c r="H30" s="7"/>
      <c r="I30" s="7" t="str">
        <f>IF(W12="","","2 ✕ "&amp;W12)</f>
        <v/>
      </c>
      <c r="J30" s="7"/>
      <c r="K30" s="7"/>
    </row>
    <row r="31" spans="1:25" ht="12.75" customHeight="1">
      <c r="C31" s="11" t="s">
        <v>19</v>
      </c>
      <c r="D31" s="7" t="str">
        <f>IF(W12="","",IF(W13="","",ROUND(ATAN(I29/(2*W12)),4)))</f>
        <v/>
      </c>
      <c r="E31" s="7"/>
    </row>
    <row r="32" spans="1:25" ht="12.75" customHeight="1">
      <c r="C32" s="11"/>
      <c r="D32" s="7"/>
      <c r="E32" s="7"/>
    </row>
    <row r="34" spans="1:17" ht="12.75" customHeight="1">
      <c r="B34" t="s">
        <v>30</v>
      </c>
    </row>
    <row r="35" spans="1:17" ht="12.75" customHeight="1">
      <c r="C35" s="7" t="s">
        <v>31</v>
      </c>
      <c r="D35" s="7" t="s">
        <v>32</v>
      </c>
      <c r="E35" s="7" t="s">
        <v>33</v>
      </c>
      <c r="F35" s="7"/>
      <c r="G35" s="4" t="s">
        <v>15</v>
      </c>
      <c r="H35" s="7" t="s">
        <v>42</v>
      </c>
      <c r="I35" s="7" t="s">
        <v>32</v>
      </c>
      <c r="J35" s="7" t="str">
        <f>IF(W12="","",W12&amp;"²＋（")</f>
        <v/>
      </c>
      <c r="K35" s="7"/>
      <c r="L35" s="10" t="str">
        <f>IF(W13="","",W13)</f>
        <v/>
      </c>
      <c r="M35" s="10"/>
      <c r="N35" s="8" t="s">
        <v>43</v>
      </c>
    </row>
    <row r="36" spans="1:17" ht="12.75" customHeight="1">
      <c r="C36" s="7"/>
      <c r="D36" s="7"/>
      <c r="E36" s="7"/>
      <c r="F36" s="7"/>
      <c r="G36" s="1">
        <v>2</v>
      </c>
      <c r="H36" s="7"/>
      <c r="I36" s="7"/>
      <c r="J36" s="7"/>
      <c r="K36" s="7"/>
      <c r="L36" s="7">
        <v>2</v>
      </c>
      <c r="M36" s="7"/>
      <c r="N36" s="8"/>
    </row>
    <row r="37" spans="1:17" ht="12.75" customHeight="1">
      <c r="C37" s="11" t="s">
        <v>19</v>
      </c>
      <c r="D37" s="7" t="str">
        <f>IF(W12="","",IF(W13="","",ROUND(SQRT(W12^2+(W13/2)),3)))</f>
        <v/>
      </c>
      <c r="E37" s="7"/>
      <c r="F37" s="7" t="s">
        <v>11</v>
      </c>
    </row>
    <row r="38" spans="1:17" ht="12.75" customHeight="1">
      <c r="C38" s="11"/>
      <c r="D38" s="7"/>
      <c r="E38" s="7"/>
      <c r="F38" s="7"/>
    </row>
    <row r="40" spans="1:17" ht="12.75" customHeight="1">
      <c r="A40" t="s">
        <v>16</v>
      </c>
    </row>
    <row r="41" spans="1:17" ht="12.75" customHeight="1">
      <c r="C41" s="7" t="s">
        <v>34</v>
      </c>
      <c r="D41" s="7" t="s">
        <v>35</v>
      </c>
      <c r="E41" s="7"/>
      <c r="F41" s="7"/>
      <c r="G41" s="7"/>
      <c r="H41" s="7" t="s">
        <v>19</v>
      </c>
      <c r="I41" s="7" t="str">
        <f>IF(D25="","",IF(D31="","",IF(D37="","","（"&amp;D25&amp;"ー"&amp;D37&amp;"）✕ cos（"&amp;D31&amp;"）")))</f>
        <v/>
      </c>
      <c r="J41" s="7"/>
      <c r="K41" s="7"/>
      <c r="L41" s="7"/>
      <c r="M41" s="7"/>
      <c r="N41" s="7"/>
      <c r="O41" s="7"/>
    </row>
    <row r="42" spans="1:17" ht="12.75" customHeight="1">
      <c r="C42" s="7"/>
      <c r="D42" s="7"/>
      <c r="E42" s="7"/>
      <c r="F42" s="7"/>
      <c r="G42" s="7"/>
      <c r="H42" s="7"/>
      <c r="I42" s="7"/>
      <c r="J42" s="7"/>
      <c r="K42" s="7"/>
      <c r="L42" s="7"/>
      <c r="M42" s="7"/>
      <c r="N42" s="7"/>
      <c r="O42" s="7"/>
    </row>
    <row r="43" spans="1:17" ht="12.75" customHeight="1">
      <c r="C43" s="11" t="s">
        <v>19</v>
      </c>
      <c r="D43" s="7" t="str">
        <f>IF( D25="","",IF(D31="","",IF(D37="","",ROUND((D25-D37)*COS(D31),3))))</f>
        <v/>
      </c>
      <c r="E43" s="7"/>
      <c r="F43" s="7" t="s">
        <v>11</v>
      </c>
    </row>
    <row r="44" spans="1:17" ht="12.75" customHeight="1">
      <c r="C44" s="11"/>
      <c r="D44" s="7"/>
      <c r="E44" s="7"/>
      <c r="F44" s="7"/>
    </row>
    <row r="46" spans="1:17" ht="12.75" customHeight="1">
      <c r="B46" t="s">
        <v>36</v>
      </c>
    </row>
    <row r="47" spans="1:17" ht="12.75" customHeight="1">
      <c r="C47" s="11" t="s">
        <v>37</v>
      </c>
      <c r="D47" s="7" t="s">
        <v>32</v>
      </c>
      <c r="E47" s="7" t="s">
        <v>38</v>
      </c>
      <c r="F47" s="7"/>
      <c r="G47" s="7"/>
      <c r="H47" s="4" t="s">
        <v>7</v>
      </c>
      <c r="I47" s="7" t="s">
        <v>42</v>
      </c>
      <c r="J47" s="7" t="s">
        <v>32</v>
      </c>
      <c r="K47" s="7" t="str">
        <f>IF(W6="","",IF(D31="","",IF(W7="","",W6&amp;"²＋（ "&amp;D25&amp;"＋")))</f>
        <v/>
      </c>
      <c r="L47" s="7"/>
      <c r="M47" s="7"/>
      <c r="N47" s="7"/>
      <c r="O47" s="10" t="str">
        <f>IF(W7="","",W7)</f>
        <v/>
      </c>
      <c r="P47" s="10"/>
      <c r="Q47" s="8" t="s">
        <v>39</v>
      </c>
    </row>
    <row r="48" spans="1:17" ht="12.75" customHeight="1">
      <c r="C48" s="11"/>
      <c r="D48" s="7"/>
      <c r="E48" s="7"/>
      <c r="F48" s="7"/>
      <c r="G48" s="7"/>
      <c r="H48" s="1">
        <v>2</v>
      </c>
      <c r="I48" s="7"/>
      <c r="J48" s="7"/>
      <c r="K48" s="7"/>
      <c r="L48" s="7"/>
      <c r="M48" s="7"/>
      <c r="N48" s="7"/>
      <c r="O48" s="7">
        <v>2</v>
      </c>
      <c r="P48" s="7"/>
      <c r="Q48" s="8"/>
    </row>
    <row r="49" spans="2:16" ht="12.75" customHeight="1">
      <c r="C49" s="11" t="s">
        <v>19</v>
      </c>
      <c r="D49" s="7" t="str">
        <f>IF(K47="","",IF(O47="","",ROUND(SQRT((W6^2+(D25+(O47/2))^2)),4)))</f>
        <v/>
      </c>
      <c r="E49" s="7"/>
      <c r="F49" s="7" t="s">
        <v>11</v>
      </c>
      <c r="G49" s="7" t="s">
        <v>19</v>
      </c>
      <c r="H49" s="7" t="str">
        <f>IF(D49="","",ROUNDDOWN(D49,1))</f>
        <v/>
      </c>
      <c r="I49" s="7"/>
      <c r="J49" s="7" t="s">
        <v>40</v>
      </c>
    </row>
    <row r="50" spans="2:16" ht="12.75" customHeight="1">
      <c r="C50" s="11"/>
      <c r="D50" s="7"/>
      <c r="E50" s="7"/>
      <c r="F50" s="7"/>
      <c r="G50" s="7"/>
      <c r="H50" s="7"/>
      <c r="I50" s="7"/>
      <c r="J50" s="7"/>
    </row>
    <row r="52" spans="2:16" ht="12.75" customHeight="1">
      <c r="B52" s="7" t="s">
        <v>41</v>
      </c>
      <c r="C52" s="7"/>
      <c r="D52" s="7"/>
      <c r="E52" s="7"/>
      <c r="F52" s="7"/>
      <c r="G52" s="7"/>
      <c r="H52" s="7"/>
      <c r="I52" s="8" t="str">
        <f>IF(H49&lt;=12,"基準を満たしている","基準を満たしていない")</f>
        <v>基準を満たしていない</v>
      </c>
      <c r="J52" s="8"/>
      <c r="K52" s="8"/>
      <c r="L52" s="8"/>
      <c r="M52" s="8"/>
      <c r="N52" s="8"/>
      <c r="O52" s="8"/>
      <c r="P52" s="8"/>
    </row>
  </sheetData>
  <sheetProtection algorithmName="SHA-512" hashValue="fZyFHA23DqElZ9PPu1am/Q8e1ozO8jY1Xqf7j6Dqtp1juD70rcFkeGJcgOMPIEgk1ufNp6pX4Uh5s130dm+5Yw==" saltValue="7iXOBdwQhUMriyeAIipu4Q==" spinCount="100000" sheet="1" objects="1" scenarios="1" selectLockedCells="1"/>
  <mergeCells count="76">
    <mergeCell ref="W6:X6"/>
    <mergeCell ref="W7:X7"/>
    <mergeCell ref="W8:X8"/>
    <mergeCell ref="W9:X9"/>
    <mergeCell ref="A1:Y1"/>
    <mergeCell ref="Q3:T3"/>
    <mergeCell ref="U3:Y3"/>
    <mergeCell ref="Q5:W5"/>
    <mergeCell ref="R6:U6"/>
    <mergeCell ref="R7:U7"/>
    <mergeCell ref="C23:C24"/>
    <mergeCell ref="I23:L23"/>
    <mergeCell ref="I24:L24"/>
    <mergeCell ref="R8:U8"/>
    <mergeCell ref="R9:U9"/>
    <mergeCell ref="N23:O23"/>
    <mergeCell ref="N24:O24"/>
    <mergeCell ref="R12:U12"/>
    <mergeCell ref="W12:X12"/>
    <mergeCell ref="R13:U13"/>
    <mergeCell ref="W13:X13"/>
    <mergeCell ref="D23:E23"/>
    <mergeCell ref="D24:E24"/>
    <mergeCell ref="F23:F24"/>
    <mergeCell ref="H23:H24"/>
    <mergeCell ref="M23:M24"/>
    <mergeCell ref="C25:C26"/>
    <mergeCell ref="D25:E26"/>
    <mergeCell ref="F25:F26"/>
    <mergeCell ref="C29:C30"/>
    <mergeCell ref="D29:D30"/>
    <mergeCell ref="E29:F29"/>
    <mergeCell ref="E30:F30"/>
    <mergeCell ref="G29:G30"/>
    <mergeCell ref="H29:H30"/>
    <mergeCell ref="I29:K29"/>
    <mergeCell ref="I30:K30"/>
    <mergeCell ref="C31:C32"/>
    <mergeCell ref="D31:E32"/>
    <mergeCell ref="L35:M35"/>
    <mergeCell ref="L36:M36"/>
    <mergeCell ref="N35:N36"/>
    <mergeCell ref="C37:C38"/>
    <mergeCell ref="D37:E38"/>
    <mergeCell ref="F37:F38"/>
    <mergeCell ref="C35:C36"/>
    <mergeCell ref="D35:D36"/>
    <mergeCell ref="E35:F36"/>
    <mergeCell ref="H35:H36"/>
    <mergeCell ref="I35:I36"/>
    <mergeCell ref="J35:K36"/>
    <mergeCell ref="J47:J48"/>
    <mergeCell ref="K47:N48"/>
    <mergeCell ref="C41:C42"/>
    <mergeCell ref="D41:G42"/>
    <mergeCell ref="H41:H42"/>
    <mergeCell ref="I41:O42"/>
    <mergeCell ref="C43:C44"/>
    <mergeCell ref="D43:E44"/>
    <mergeCell ref="F43:F44"/>
    <mergeCell ref="B52:H52"/>
    <mergeCell ref="I52:P52"/>
    <mergeCell ref="R15:Y17"/>
    <mergeCell ref="O47:P47"/>
    <mergeCell ref="O48:P48"/>
    <mergeCell ref="Q47:Q48"/>
    <mergeCell ref="C49:C50"/>
    <mergeCell ref="D49:E50"/>
    <mergeCell ref="F49:F50"/>
    <mergeCell ref="G49:G50"/>
    <mergeCell ref="H49:I50"/>
    <mergeCell ref="J49:J50"/>
    <mergeCell ref="C47:C48"/>
    <mergeCell ref="D47:D48"/>
    <mergeCell ref="E47:G48"/>
    <mergeCell ref="I47:I48"/>
  </mergeCells>
  <phoneticPr fontId="2"/>
  <conditionalFormatting sqref="W9:X9">
    <cfRule type="expression" dxfId="0" priority="1">
      <formula>$V$10=1</formula>
    </cfRule>
  </conditionalFormatting>
  <pageMargins left="0.25" right="0.25" top="0.75" bottom="0.75" header="0.3" footer="0.3"/>
  <pageSetup paperSize="9" orientation="portrait" r:id="rId1"/>
  <headerFooter>
    <oddFooter>&amp;CCopyright　© 2014
　SUPERIOR INC.  All Right Reserved.</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連結車の最小回転半径計算書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Superior,Inc Yasuhisa Hishikawa</dc:creator>
  <cp:lastModifiedBy>Superior,Inc Yasuhisa Hishikawa</cp:lastModifiedBy>
  <cp:lastPrinted>2020-02-26T09:12:04Z</cp:lastPrinted>
  <dcterms:created xsi:type="dcterms:W3CDTF">2020-02-25T10:00:52Z</dcterms:created>
  <dcterms:modified xsi:type="dcterms:W3CDTF">2020-02-26T09:23:42Z</dcterms:modified>
</cp:coreProperties>
</file>